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ENVSERV\Enviro Team\Air Quality\NOx tubes\dates and results\"/>
    </mc:Choice>
  </mc:AlternateContent>
  <xr:revisionPtr revIDLastSave="0" documentId="13_ncr:1_{7DFFC68E-62CD-4FB4-80EC-72721DAA7933}" xr6:coauthVersionLast="47" xr6:coauthVersionMax="47" xr10:uidLastSave="{00000000-0000-0000-0000-000000000000}"/>
  <bookViews>
    <workbookView xWindow="-120" yWindow="-120" windowWidth="19440" windowHeight="15000" tabRatio="761" firstSheet="1" activeTab="13" xr2:uid="{00000000-000D-0000-FFFF-FFFF00000000}"/>
  </bookViews>
  <sheets>
    <sheet name="(01)" sheetId="1" r:id="rId1"/>
    <sheet name="(02)" sheetId="42" r:id="rId2"/>
    <sheet name="(03)" sheetId="43" r:id="rId3"/>
    <sheet name="(04)" sheetId="29" r:id="rId4"/>
    <sheet name="(05)" sheetId="30" r:id="rId5"/>
    <sheet name="(06)" sheetId="31" r:id="rId6"/>
    <sheet name="(07)" sheetId="32" r:id="rId7"/>
    <sheet name="(08)" sheetId="33" r:id="rId8"/>
    <sheet name="(09)" sheetId="34" r:id="rId9"/>
    <sheet name="(10)" sheetId="35" r:id="rId10"/>
    <sheet name="(11)" sheetId="36" r:id="rId11"/>
    <sheet name="(12)" sheetId="37" r:id="rId12"/>
    <sheet name="Chart1" sheetId="41" r:id="rId13"/>
    <sheet name="year review for website" sheetId="28" r:id="rId14"/>
    <sheet name="background 118-no2-2010" sheetId="39" r:id="rId15"/>
  </sheets>
  <externalReferences>
    <externalReference r:id="rId16"/>
    <externalReference r:id="rId17"/>
  </externalReferences>
  <definedNames>
    <definedName name="_01" localSheetId="1">#REF!</definedName>
    <definedName name="_01" localSheetId="2">#REF!</definedName>
    <definedName name="_01">#REF!</definedName>
    <definedName name="_02" localSheetId="1">#REF!</definedName>
    <definedName name="_02" localSheetId="2">#REF!</definedName>
    <definedName name="_02">#REF!</definedName>
    <definedName name="_xlnm._FilterDatabase" localSheetId="14" hidden="1">'background 118-no2-2010'!$A$5:$F$594</definedName>
    <definedName name="_xlnm._FilterDatabase" localSheetId="13" hidden="1">'year review for website'!$A$4:$AK$24</definedName>
    <definedName name="_xlnm.Print_Area" localSheetId="0">'(01)'!$A$1:$G$86</definedName>
    <definedName name="_xlnm.Print_Area" localSheetId="1">'(02)'!$A$1:$G$55</definedName>
    <definedName name="_xlnm.Print_Area" localSheetId="3">'(04)'!$A$1:$I$58</definedName>
    <definedName name="_xlnm.Print_Area" localSheetId="4">'(05)'!$A$1:$G$57</definedName>
    <definedName name="_xlnm.Print_Area" localSheetId="5">'(06)'!$A$1:$G$57</definedName>
    <definedName name="_xlnm.Print_Area" localSheetId="6">'(07)'!$A$1:$G$58</definedName>
    <definedName name="_xlnm.Print_Area" localSheetId="7">'(08)'!$A$1:$G$56</definedName>
    <definedName name="_xlnm.Print_Area" localSheetId="8">'(09)'!$A$1:$G$58</definedName>
    <definedName name="_xlnm.Print_Area" localSheetId="9">'(10)'!$A$1:$G$86</definedName>
    <definedName name="_xlnm.Print_Area" localSheetId="10">'(11)'!$A$1:$G$59</definedName>
    <definedName name="_xlnm.Print_Area" localSheetId="11">'(12)'!$A$1:$H$56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8" i="34" l="1"/>
  <c r="C31" i="28" s="1"/>
  <c r="K45" i="35" l="1"/>
  <c r="K44" i="35"/>
  <c r="K43" i="35"/>
  <c r="K42" i="35"/>
  <c r="K41" i="35"/>
  <c r="K40" i="35"/>
  <c r="K39" i="35"/>
  <c r="K38" i="35"/>
  <c r="K37" i="35"/>
  <c r="K36" i="35"/>
  <c r="K35" i="35"/>
  <c r="K34" i="35"/>
  <c r="K33" i="35"/>
  <c r="K32" i="35"/>
  <c r="K31" i="35"/>
  <c r="K30" i="35"/>
  <c r="K29" i="35"/>
  <c r="K28" i="35"/>
  <c r="K27" i="35"/>
  <c r="K26" i="35"/>
  <c r="K25" i="35"/>
  <c r="K24" i="35"/>
  <c r="K23" i="35"/>
  <c r="K22" i="35"/>
  <c r="K21" i="35"/>
  <c r="K20" i="35"/>
  <c r="K19" i="35"/>
  <c r="K18" i="35"/>
  <c r="K17" i="35"/>
  <c r="K16" i="35"/>
  <c r="K15" i="35"/>
  <c r="K14" i="35"/>
  <c r="K13" i="35"/>
  <c r="K12" i="35"/>
  <c r="K45" i="34"/>
  <c r="K44" i="34"/>
  <c r="K43" i="34"/>
  <c r="K42" i="34"/>
  <c r="K41" i="34"/>
  <c r="K40" i="34"/>
  <c r="K39" i="34"/>
  <c r="K38" i="34"/>
  <c r="K37" i="34"/>
  <c r="K36" i="34"/>
  <c r="K35" i="34"/>
  <c r="K34" i="34"/>
  <c r="K33" i="34"/>
  <c r="K32" i="34"/>
  <c r="K31" i="34"/>
  <c r="K30" i="34"/>
  <c r="K29" i="34"/>
  <c r="K28" i="34"/>
  <c r="K27" i="34"/>
  <c r="K26" i="34"/>
  <c r="K25" i="34"/>
  <c r="K24" i="34"/>
  <c r="K23" i="34"/>
  <c r="K22" i="34"/>
  <c r="K21" i="34"/>
  <c r="K20" i="34"/>
  <c r="K19" i="34"/>
  <c r="K18" i="34"/>
  <c r="K17" i="34"/>
  <c r="K16" i="34"/>
  <c r="K15" i="34"/>
  <c r="K14" i="34"/>
  <c r="K13" i="34"/>
  <c r="K12" i="34"/>
  <c r="K45" i="33"/>
  <c r="K44" i="33"/>
  <c r="K43" i="33"/>
  <c r="K42" i="33"/>
  <c r="K41" i="33"/>
  <c r="K40" i="33"/>
  <c r="K39" i="33"/>
  <c r="K38" i="33"/>
  <c r="K37" i="33"/>
  <c r="K36" i="33"/>
  <c r="K35" i="33"/>
  <c r="K34" i="33"/>
  <c r="K33" i="33"/>
  <c r="K32" i="33"/>
  <c r="K31" i="33"/>
  <c r="K30" i="33"/>
  <c r="K29" i="33"/>
  <c r="K28" i="33"/>
  <c r="K27" i="33"/>
  <c r="K26" i="33"/>
  <c r="K25" i="33"/>
  <c r="K24" i="33"/>
  <c r="K23" i="33"/>
  <c r="K22" i="33"/>
  <c r="K21" i="33"/>
  <c r="K20" i="33"/>
  <c r="K19" i="33"/>
  <c r="K18" i="33"/>
  <c r="K17" i="33"/>
  <c r="K16" i="33"/>
  <c r="K15" i="33"/>
  <c r="K14" i="33"/>
  <c r="K13" i="33"/>
  <c r="K12" i="33"/>
  <c r="K45" i="32"/>
  <c r="K44" i="32"/>
  <c r="K43" i="32"/>
  <c r="K42" i="32"/>
  <c r="K41" i="32"/>
  <c r="K40" i="32"/>
  <c r="K39" i="32"/>
  <c r="K38" i="32"/>
  <c r="K37" i="32"/>
  <c r="K36" i="32"/>
  <c r="K35" i="32"/>
  <c r="K34" i="32"/>
  <c r="K33" i="32"/>
  <c r="K32" i="32"/>
  <c r="K31" i="32"/>
  <c r="K30" i="32"/>
  <c r="K29" i="32"/>
  <c r="K28" i="32"/>
  <c r="K27" i="32"/>
  <c r="K26" i="32"/>
  <c r="K25" i="32"/>
  <c r="K24" i="32"/>
  <c r="K23" i="32"/>
  <c r="K22" i="32"/>
  <c r="K21" i="32"/>
  <c r="K20" i="32"/>
  <c r="K19" i="32"/>
  <c r="K18" i="32"/>
  <c r="K17" i="32"/>
  <c r="K16" i="32"/>
  <c r="K15" i="32"/>
  <c r="K14" i="32"/>
  <c r="K13" i="32"/>
  <c r="K12" i="32"/>
  <c r="K45" i="31"/>
  <c r="K44" i="31"/>
  <c r="K43" i="31"/>
  <c r="K42" i="31"/>
  <c r="K41" i="31"/>
  <c r="K40" i="31"/>
  <c r="K39" i="31"/>
  <c r="K38" i="31"/>
  <c r="K37" i="31"/>
  <c r="K36" i="31"/>
  <c r="K35" i="31"/>
  <c r="K34" i="31"/>
  <c r="K33" i="31"/>
  <c r="K32" i="31"/>
  <c r="K31" i="31"/>
  <c r="K30" i="31"/>
  <c r="K29" i="31"/>
  <c r="K28" i="31"/>
  <c r="K27" i="31"/>
  <c r="K26" i="31"/>
  <c r="K25" i="31"/>
  <c r="K24" i="31"/>
  <c r="K23" i="31"/>
  <c r="K22" i="31"/>
  <c r="K21" i="31"/>
  <c r="K20" i="31"/>
  <c r="K19" i="31"/>
  <c r="K18" i="31"/>
  <c r="K17" i="31"/>
  <c r="K16" i="31"/>
  <c r="K15" i="31"/>
  <c r="K14" i="31"/>
  <c r="K13" i="31"/>
  <c r="K12" i="31"/>
  <c r="K45" i="30"/>
  <c r="K44" i="30"/>
  <c r="K43" i="30"/>
  <c r="K42" i="30"/>
  <c r="K41" i="30"/>
  <c r="K40" i="30"/>
  <c r="K39" i="30"/>
  <c r="K38" i="30"/>
  <c r="K37" i="30"/>
  <c r="K36" i="30"/>
  <c r="K35" i="30"/>
  <c r="K34" i="30"/>
  <c r="K33" i="30"/>
  <c r="K32" i="30"/>
  <c r="K31" i="30"/>
  <c r="K30" i="30"/>
  <c r="K29" i="30"/>
  <c r="K28" i="30"/>
  <c r="K27" i="30"/>
  <c r="K26" i="30"/>
  <c r="K25" i="30"/>
  <c r="K24" i="30"/>
  <c r="K23" i="30"/>
  <c r="K22" i="30"/>
  <c r="K21" i="30"/>
  <c r="K20" i="30"/>
  <c r="K19" i="30"/>
  <c r="K18" i="30"/>
  <c r="K17" i="30"/>
  <c r="K16" i="30"/>
  <c r="K15" i="30"/>
  <c r="K14" i="30"/>
  <c r="K13" i="30"/>
  <c r="K12" i="30"/>
  <c r="C45" i="37"/>
  <c r="C44" i="37"/>
  <c r="C45" i="36"/>
  <c r="C44" i="36"/>
  <c r="C45" i="35"/>
  <c r="C44" i="35"/>
  <c r="C45" i="34"/>
  <c r="C44" i="34"/>
  <c r="C45" i="33"/>
  <c r="C44" i="33"/>
  <c r="C45" i="32"/>
  <c r="C44" i="32"/>
  <c r="C45" i="31"/>
  <c r="C44" i="31"/>
  <c r="C45" i="30"/>
  <c r="C44" i="30"/>
  <c r="AH37" i="28" l="1"/>
  <c r="AI37" i="28"/>
  <c r="AJ37" i="28"/>
  <c r="AK37" i="28"/>
  <c r="AH38" i="28"/>
  <c r="AI38" i="28"/>
  <c r="AJ38" i="28"/>
  <c r="AK38" i="28"/>
  <c r="C37" i="28"/>
  <c r="C38" i="28"/>
  <c r="D45" i="37"/>
  <c r="D44" i="37"/>
  <c r="D45" i="36"/>
  <c r="D44" i="36"/>
  <c r="D45" i="35"/>
  <c r="D44" i="35"/>
  <c r="D45" i="34"/>
  <c r="D44" i="34"/>
  <c r="D45" i="33"/>
  <c r="D44" i="33"/>
  <c r="D45" i="32"/>
  <c r="D44" i="32"/>
  <c r="D45" i="31"/>
  <c r="D44" i="31"/>
  <c r="D45" i="30"/>
  <c r="D44" i="30"/>
  <c r="G45" i="37"/>
  <c r="B45" i="37"/>
  <c r="G44" i="37"/>
  <c r="B44" i="37"/>
  <c r="G45" i="36"/>
  <c r="B45" i="36"/>
  <c r="G44" i="36"/>
  <c r="B44" i="36"/>
  <c r="A45" i="35"/>
  <c r="G45" i="35"/>
  <c r="B45" i="35"/>
  <c r="A44" i="35"/>
  <c r="G44" i="35"/>
  <c r="B44" i="35"/>
  <c r="A45" i="34"/>
  <c r="G45" i="34"/>
  <c r="B45" i="34"/>
  <c r="A44" i="34"/>
  <c r="G44" i="34"/>
  <c r="B44" i="34"/>
  <c r="A45" i="33"/>
  <c r="G45" i="33"/>
  <c r="B45" i="33"/>
  <c r="A44" i="33"/>
  <c r="G44" i="33"/>
  <c r="B44" i="33"/>
  <c r="A45" i="32"/>
  <c r="G45" i="32"/>
  <c r="B45" i="32"/>
  <c r="A44" i="32"/>
  <c r="G44" i="32"/>
  <c r="B44" i="32"/>
  <c r="A45" i="31"/>
  <c r="G45" i="31"/>
  <c r="B45" i="31"/>
  <c r="A44" i="31"/>
  <c r="G44" i="31"/>
  <c r="B44" i="31"/>
  <c r="A45" i="30"/>
  <c r="G45" i="30"/>
  <c r="B45" i="30"/>
  <c r="A44" i="30"/>
  <c r="G44" i="30"/>
  <c r="B44" i="30"/>
  <c r="G44" i="43"/>
  <c r="G45" i="43"/>
  <c r="G45" i="29"/>
  <c r="G44" i="29"/>
  <c r="B45" i="29"/>
  <c r="B44" i="29"/>
  <c r="A35" i="29"/>
  <c r="A36" i="29"/>
  <c r="A37" i="29"/>
  <c r="A38" i="29"/>
  <c r="A39" i="29"/>
  <c r="A40" i="29"/>
  <c r="A41" i="29"/>
  <c r="A42" i="29"/>
  <c r="A43" i="29"/>
  <c r="A44" i="29"/>
  <c r="A45" i="29"/>
  <c r="K13" i="29"/>
  <c r="K14" i="29"/>
  <c r="K15" i="29"/>
  <c r="K16" i="29"/>
  <c r="K17" i="29"/>
  <c r="K18" i="29"/>
  <c r="K19" i="29"/>
  <c r="K20" i="29"/>
  <c r="K21" i="29"/>
  <c r="K22" i="29"/>
  <c r="K23" i="29"/>
  <c r="K24" i="29"/>
  <c r="K25" i="29"/>
  <c r="K26" i="29"/>
  <c r="K27" i="29"/>
  <c r="K28" i="29"/>
  <c r="K29" i="29"/>
  <c r="K30" i="29"/>
  <c r="K31" i="29"/>
  <c r="K32" i="29"/>
  <c r="K33" i="29"/>
  <c r="K34" i="29"/>
  <c r="K35" i="29"/>
  <c r="K36" i="29"/>
  <c r="K37" i="29"/>
  <c r="K38" i="29"/>
  <c r="K39" i="29"/>
  <c r="K40" i="29"/>
  <c r="K41" i="29"/>
  <c r="K42" i="29"/>
  <c r="K43" i="29"/>
  <c r="K44" i="29"/>
  <c r="K45" i="29"/>
  <c r="N38" i="28"/>
  <c r="R37" i="28"/>
  <c r="T37" i="28"/>
  <c r="O38" i="28"/>
  <c r="N37" i="28"/>
  <c r="U38" i="28"/>
  <c r="P38" i="28"/>
  <c r="Q38" i="28"/>
  <c r="U37" i="28"/>
  <c r="S37" i="28"/>
  <c r="X37" i="28"/>
  <c r="S38" i="28"/>
  <c r="R38" i="28"/>
  <c r="X38" i="28"/>
  <c r="O37" i="28"/>
  <c r="P37" i="28"/>
  <c r="Y37" i="28"/>
  <c r="Y38" i="28"/>
  <c r="Q37" i="28"/>
  <c r="T38" i="28"/>
  <c r="Z38" i="28" l="1"/>
  <c r="AA38" i="28" s="1"/>
  <c r="AB38" i="28"/>
  <c r="AD38" i="28"/>
  <c r="AG38" i="28" s="1"/>
  <c r="Z37" i="28"/>
  <c r="AA37" i="28" s="1"/>
  <c r="AB37" i="28"/>
  <c r="AD37" i="28"/>
  <c r="AG37" i="28" s="1"/>
  <c r="K2" i="1"/>
  <c r="C7" i="1"/>
  <c r="K13" i="1" s="1"/>
  <c r="A13" i="1" s="1"/>
  <c r="C12" i="1"/>
  <c r="D12" i="1"/>
  <c r="G12" i="1" s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K32" i="1"/>
  <c r="A32" i="1" s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K40" i="1"/>
  <c r="A40" i="1" s="1"/>
  <c r="C41" i="1"/>
  <c r="D41" i="1"/>
  <c r="C42" i="1"/>
  <c r="D42" i="1"/>
  <c r="C43" i="1"/>
  <c r="D43" i="1"/>
  <c r="D43" i="36"/>
  <c r="C43" i="36"/>
  <c r="D42" i="36"/>
  <c r="C42" i="36"/>
  <c r="G42" i="36" s="1"/>
  <c r="D41" i="36"/>
  <c r="D40" i="36"/>
  <c r="C40" i="36"/>
  <c r="D39" i="36"/>
  <c r="C39" i="36"/>
  <c r="D38" i="36"/>
  <c r="C38" i="36"/>
  <c r="D37" i="36"/>
  <c r="C37" i="36"/>
  <c r="D36" i="36"/>
  <c r="C36" i="36"/>
  <c r="D35" i="36"/>
  <c r="C35" i="36"/>
  <c r="D34" i="36"/>
  <c r="C34" i="36"/>
  <c r="D33" i="36"/>
  <c r="C33" i="36"/>
  <c r="D32" i="36"/>
  <c r="C32" i="36"/>
  <c r="D31" i="36"/>
  <c r="C31" i="36"/>
  <c r="D30" i="36"/>
  <c r="C30" i="36"/>
  <c r="D29" i="36"/>
  <c r="C29" i="36"/>
  <c r="D28" i="36"/>
  <c r="C28" i="36"/>
  <c r="D27" i="36"/>
  <c r="C27" i="36"/>
  <c r="D26" i="36"/>
  <c r="C26" i="36"/>
  <c r="D25" i="36"/>
  <c r="C25" i="36"/>
  <c r="D24" i="36"/>
  <c r="C24" i="36"/>
  <c r="D23" i="36"/>
  <c r="C23" i="36"/>
  <c r="D22" i="36"/>
  <c r="C22" i="36"/>
  <c r="D21" i="36"/>
  <c r="C21" i="36"/>
  <c r="D20" i="36"/>
  <c r="C20" i="36"/>
  <c r="D19" i="36"/>
  <c r="C19" i="36"/>
  <c r="D18" i="36"/>
  <c r="C18" i="36"/>
  <c r="D17" i="36"/>
  <c r="C17" i="36"/>
  <c r="D16" i="36"/>
  <c r="C16" i="36"/>
  <c r="D15" i="36"/>
  <c r="C15" i="36"/>
  <c r="D14" i="36"/>
  <c r="C14" i="36"/>
  <c r="D13" i="36"/>
  <c r="C13" i="36"/>
  <c r="D12" i="36"/>
  <c r="C12" i="36"/>
  <c r="D43" i="35"/>
  <c r="C43" i="35"/>
  <c r="D42" i="35"/>
  <c r="C42" i="35"/>
  <c r="D41" i="35"/>
  <c r="C41" i="35"/>
  <c r="D40" i="35"/>
  <c r="C40" i="35"/>
  <c r="D39" i="35"/>
  <c r="C39" i="35"/>
  <c r="D38" i="35"/>
  <c r="C38" i="35"/>
  <c r="D37" i="35"/>
  <c r="C37" i="35"/>
  <c r="D36" i="35"/>
  <c r="C36" i="35"/>
  <c r="D35" i="35"/>
  <c r="C35" i="35"/>
  <c r="D34" i="35"/>
  <c r="C34" i="35"/>
  <c r="D33" i="35"/>
  <c r="C33" i="35"/>
  <c r="D32" i="35"/>
  <c r="C32" i="35"/>
  <c r="D31" i="35"/>
  <c r="C31" i="35"/>
  <c r="D30" i="35"/>
  <c r="C30" i="35"/>
  <c r="D29" i="35"/>
  <c r="C29" i="35"/>
  <c r="D28" i="35"/>
  <c r="C28" i="35"/>
  <c r="D27" i="35"/>
  <c r="C27" i="35"/>
  <c r="D26" i="35"/>
  <c r="C26" i="35"/>
  <c r="D25" i="35"/>
  <c r="C25" i="35"/>
  <c r="D24" i="35"/>
  <c r="C24" i="35"/>
  <c r="D23" i="35"/>
  <c r="C23" i="35"/>
  <c r="D22" i="35"/>
  <c r="C22" i="35"/>
  <c r="D21" i="35"/>
  <c r="C21" i="35"/>
  <c r="D20" i="35"/>
  <c r="C20" i="35"/>
  <c r="D19" i="35"/>
  <c r="C19" i="35"/>
  <c r="D18" i="35"/>
  <c r="C18" i="35"/>
  <c r="D17" i="35"/>
  <c r="C17" i="35"/>
  <c r="D16" i="35"/>
  <c r="C16" i="35"/>
  <c r="D15" i="35"/>
  <c r="C15" i="35"/>
  <c r="D14" i="35"/>
  <c r="C14" i="35"/>
  <c r="D13" i="35"/>
  <c r="C13" i="35"/>
  <c r="D12" i="35"/>
  <c r="C12" i="35"/>
  <c r="D43" i="34"/>
  <c r="C43" i="34"/>
  <c r="D42" i="34"/>
  <c r="C42" i="34"/>
  <c r="D41" i="34"/>
  <c r="D40" i="34"/>
  <c r="C40" i="34"/>
  <c r="D39" i="34"/>
  <c r="C39" i="34"/>
  <c r="D38" i="34"/>
  <c r="C38" i="34"/>
  <c r="D37" i="34"/>
  <c r="C37" i="34"/>
  <c r="D36" i="34"/>
  <c r="C36" i="34"/>
  <c r="D35" i="34"/>
  <c r="C35" i="34"/>
  <c r="D34" i="34"/>
  <c r="C34" i="34"/>
  <c r="D33" i="34"/>
  <c r="C33" i="34"/>
  <c r="D32" i="34"/>
  <c r="C32" i="34"/>
  <c r="D31" i="34"/>
  <c r="C31" i="34"/>
  <c r="D30" i="34"/>
  <c r="C30" i="34"/>
  <c r="D29" i="34"/>
  <c r="C29" i="34"/>
  <c r="D28" i="34"/>
  <c r="C28" i="34"/>
  <c r="D27" i="34"/>
  <c r="C27" i="34"/>
  <c r="D26" i="34"/>
  <c r="C26" i="34"/>
  <c r="G26" i="34" s="1"/>
  <c r="D25" i="34"/>
  <c r="C25" i="34"/>
  <c r="D24" i="34"/>
  <c r="C24" i="34"/>
  <c r="D23" i="34"/>
  <c r="C23" i="34"/>
  <c r="D22" i="34"/>
  <c r="C22" i="34"/>
  <c r="D21" i="34"/>
  <c r="C21" i="34"/>
  <c r="D20" i="34"/>
  <c r="C20" i="34"/>
  <c r="D19" i="34"/>
  <c r="C19" i="34"/>
  <c r="D18" i="34"/>
  <c r="C18" i="34"/>
  <c r="D17" i="34"/>
  <c r="C17" i="34"/>
  <c r="D16" i="34"/>
  <c r="C16" i="34"/>
  <c r="D15" i="34"/>
  <c r="C15" i="34"/>
  <c r="D14" i="34"/>
  <c r="C14" i="34"/>
  <c r="D13" i="34"/>
  <c r="C13" i="34"/>
  <c r="D12" i="34"/>
  <c r="C12" i="34"/>
  <c r="G43" i="36"/>
  <c r="G41" i="36"/>
  <c r="G40" i="36"/>
  <c r="G39" i="36"/>
  <c r="G38" i="36"/>
  <c r="G37" i="36"/>
  <c r="B36" i="36"/>
  <c r="G35" i="36"/>
  <c r="B35" i="36"/>
  <c r="G34" i="36"/>
  <c r="B34" i="36"/>
  <c r="G33" i="36"/>
  <c r="B33" i="36"/>
  <c r="G32" i="36"/>
  <c r="B32" i="36"/>
  <c r="G30" i="36"/>
  <c r="G29" i="36"/>
  <c r="G28" i="36"/>
  <c r="G26" i="36"/>
  <c r="G25" i="36"/>
  <c r="B25" i="36"/>
  <c r="G24" i="36"/>
  <c r="G23" i="36"/>
  <c r="G22" i="36"/>
  <c r="G21" i="36"/>
  <c r="G19" i="36"/>
  <c r="G18" i="36"/>
  <c r="G17" i="36"/>
  <c r="G16" i="36"/>
  <c r="G15" i="36"/>
  <c r="G13" i="36"/>
  <c r="G12" i="36"/>
  <c r="G43" i="35"/>
  <c r="G42" i="35"/>
  <c r="G41" i="35"/>
  <c r="G40" i="35"/>
  <c r="G39" i="35"/>
  <c r="G38" i="35"/>
  <c r="G37" i="35"/>
  <c r="G36" i="35"/>
  <c r="B36" i="35"/>
  <c r="G35" i="35"/>
  <c r="B35" i="35"/>
  <c r="G34" i="35"/>
  <c r="B34" i="35"/>
  <c r="G33" i="35"/>
  <c r="B33" i="35"/>
  <c r="G32" i="35"/>
  <c r="B32" i="35"/>
  <c r="G31" i="35"/>
  <c r="G30" i="35"/>
  <c r="G29" i="35"/>
  <c r="G28" i="35"/>
  <c r="G27" i="35"/>
  <c r="G26" i="35"/>
  <c r="G25" i="35"/>
  <c r="B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43" i="34"/>
  <c r="G42" i="34"/>
  <c r="G41" i="34"/>
  <c r="G40" i="34"/>
  <c r="G39" i="34"/>
  <c r="G38" i="34"/>
  <c r="G37" i="34"/>
  <c r="G36" i="34"/>
  <c r="B36" i="34"/>
  <c r="G35" i="34"/>
  <c r="B35" i="34"/>
  <c r="G34" i="34"/>
  <c r="B34" i="34"/>
  <c r="G33" i="34"/>
  <c r="B33" i="34"/>
  <c r="G32" i="34"/>
  <c r="B32" i="34"/>
  <c r="G31" i="34"/>
  <c r="G30" i="34"/>
  <c r="G29" i="34"/>
  <c r="G28" i="34"/>
  <c r="G27" i="34"/>
  <c r="G25" i="34"/>
  <c r="B25" i="34"/>
  <c r="G24" i="34"/>
  <c r="G23" i="34"/>
  <c r="G22" i="34"/>
  <c r="G21" i="34"/>
  <c r="G20" i="34"/>
  <c r="G19" i="34"/>
  <c r="G18" i="34"/>
  <c r="G17" i="34"/>
  <c r="G16" i="34"/>
  <c r="G15" i="34"/>
  <c r="G14" i="34"/>
  <c r="G13" i="34"/>
  <c r="G12" i="34"/>
  <c r="D43" i="33"/>
  <c r="C43" i="33"/>
  <c r="D42" i="33"/>
  <c r="C42" i="33"/>
  <c r="D41" i="33"/>
  <c r="C41" i="33"/>
  <c r="D40" i="33"/>
  <c r="C40" i="33"/>
  <c r="D39" i="33"/>
  <c r="C39" i="33"/>
  <c r="D38" i="33"/>
  <c r="C38" i="33"/>
  <c r="G38" i="33" s="1"/>
  <c r="D37" i="33"/>
  <c r="C37" i="33"/>
  <c r="D36" i="33"/>
  <c r="C36" i="33"/>
  <c r="D35" i="33"/>
  <c r="C35" i="33"/>
  <c r="G35" i="33" s="1"/>
  <c r="D34" i="33"/>
  <c r="C34" i="33"/>
  <c r="D33" i="33"/>
  <c r="C33" i="33"/>
  <c r="G33" i="33" s="1"/>
  <c r="D32" i="33"/>
  <c r="C32" i="33"/>
  <c r="G32" i="33" s="1"/>
  <c r="D31" i="33"/>
  <c r="C31" i="33"/>
  <c r="G31" i="33" s="1"/>
  <c r="D30" i="33"/>
  <c r="C30" i="33"/>
  <c r="D29" i="33"/>
  <c r="C29" i="33"/>
  <c r="G29" i="33" s="1"/>
  <c r="D28" i="33"/>
  <c r="C28" i="33"/>
  <c r="D27" i="33"/>
  <c r="C27" i="33"/>
  <c r="G27" i="33" s="1"/>
  <c r="D26" i="33"/>
  <c r="C26" i="33"/>
  <c r="D25" i="33"/>
  <c r="C25" i="33"/>
  <c r="G25" i="33" s="1"/>
  <c r="D24" i="33"/>
  <c r="C24" i="33"/>
  <c r="D23" i="33"/>
  <c r="C23" i="33"/>
  <c r="D22" i="33"/>
  <c r="C22" i="33"/>
  <c r="D21" i="33"/>
  <c r="C21" i="33"/>
  <c r="D20" i="33"/>
  <c r="C20" i="33"/>
  <c r="D19" i="33"/>
  <c r="C19" i="33"/>
  <c r="D18" i="33"/>
  <c r="C18" i="33"/>
  <c r="D17" i="33"/>
  <c r="C17" i="33"/>
  <c r="D16" i="33"/>
  <c r="C16" i="33"/>
  <c r="D15" i="33"/>
  <c r="C15" i="33"/>
  <c r="D14" i="33"/>
  <c r="C14" i="33"/>
  <c r="D13" i="33"/>
  <c r="C13" i="33"/>
  <c r="D12" i="33"/>
  <c r="C12" i="33"/>
  <c r="D43" i="32"/>
  <c r="C43" i="32"/>
  <c r="D42" i="32"/>
  <c r="C42" i="32"/>
  <c r="D41" i="32"/>
  <c r="C41" i="32"/>
  <c r="D40" i="32"/>
  <c r="C40" i="32"/>
  <c r="D39" i="32"/>
  <c r="C39" i="32"/>
  <c r="D38" i="32"/>
  <c r="C38" i="32"/>
  <c r="D37" i="32"/>
  <c r="C37" i="32"/>
  <c r="D36" i="32"/>
  <c r="C36" i="32"/>
  <c r="D35" i="32"/>
  <c r="C35" i="32"/>
  <c r="D34" i="32"/>
  <c r="C34" i="32"/>
  <c r="D33" i="32"/>
  <c r="C33" i="32"/>
  <c r="D32" i="32"/>
  <c r="C32" i="32"/>
  <c r="D31" i="32"/>
  <c r="C31" i="32"/>
  <c r="D30" i="32"/>
  <c r="C30" i="32"/>
  <c r="D29" i="32"/>
  <c r="C29" i="32"/>
  <c r="G29" i="32" s="1"/>
  <c r="D28" i="32"/>
  <c r="C28" i="32"/>
  <c r="D27" i="32"/>
  <c r="C27" i="32"/>
  <c r="D26" i="32"/>
  <c r="C26" i="32"/>
  <c r="D25" i="32"/>
  <c r="C25" i="32"/>
  <c r="G25" i="32" s="1"/>
  <c r="D24" i="32"/>
  <c r="C24" i="32"/>
  <c r="D23" i="32"/>
  <c r="C23" i="32"/>
  <c r="D22" i="32"/>
  <c r="C22" i="32"/>
  <c r="D21" i="32"/>
  <c r="C21" i="32"/>
  <c r="D20" i="32"/>
  <c r="C20" i="32"/>
  <c r="D19" i="32"/>
  <c r="C19" i="32"/>
  <c r="D18" i="32"/>
  <c r="C18" i="32"/>
  <c r="D17" i="32"/>
  <c r="C17" i="32"/>
  <c r="G17" i="32" s="1"/>
  <c r="D16" i="32"/>
  <c r="C16" i="32"/>
  <c r="D15" i="32"/>
  <c r="C15" i="32"/>
  <c r="D14" i="32"/>
  <c r="C14" i="32"/>
  <c r="D13" i="32"/>
  <c r="C13" i="32"/>
  <c r="D12" i="32"/>
  <c r="C12" i="32"/>
  <c r="D43" i="31"/>
  <c r="C43" i="31"/>
  <c r="G43" i="31" s="1"/>
  <c r="D42" i="31"/>
  <c r="D41" i="31"/>
  <c r="C41" i="31"/>
  <c r="D40" i="31"/>
  <c r="C40" i="31"/>
  <c r="D39" i="31"/>
  <c r="C39" i="31"/>
  <c r="G39" i="31" s="1"/>
  <c r="D38" i="31"/>
  <c r="C38" i="31"/>
  <c r="D37" i="31"/>
  <c r="C37" i="31"/>
  <c r="D36" i="31"/>
  <c r="C36" i="31"/>
  <c r="D35" i="31"/>
  <c r="C35" i="31"/>
  <c r="G35" i="31" s="1"/>
  <c r="D34" i="31"/>
  <c r="C34" i="31"/>
  <c r="D33" i="31"/>
  <c r="C33" i="31"/>
  <c r="D32" i="31"/>
  <c r="C32" i="31"/>
  <c r="D31" i="31"/>
  <c r="C31" i="31"/>
  <c r="G31" i="31" s="1"/>
  <c r="D30" i="31"/>
  <c r="C30" i="31"/>
  <c r="G30" i="31" s="1"/>
  <c r="D29" i="31"/>
  <c r="C29" i="31"/>
  <c r="G29" i="31" s="1"/>
  <c r="D28" i="31"/>
  <c r="C28" i="31"/>
  <c r="D27" i="31"/>
  <c r="C27" i="31"/>
  <c r="G27" i="31" s="1"/>
  <c r="D26" i="31"/>
  <c r="C26" i="31"/>
  <c r="D25" i="31"/>
  <c r="C25" i="31"/>
  <c r="G25" i="31" s="1"/>
  <c r="D24" i="31"/>
  <c r="C24" i="31"/>
  <c r="D23" i="31"/>
  <c r="C23" i="31"/>
  <c r="D22" i="31"/>
  <c r="C22" i="31"/>
  <c r="D21" i="31"/>
  <c r="C21" i="31"/>
  <c r="G21" i="31" s="1"/>
  <c r="D20" i="31"/>
  <c r="C20" i="31"/>
  <c r="D19" i="31"/>
  <c r="C19" i="31"/>
  <c r="D18" i="31"/>
  <c r="C18" i="31"/>
  <c r="D17" i="31"/>
  <c r="C17" i="31"/>
  <c r="G17" i="31" s="1"/>
  <c r="D16" i="31"/>
  <c r="C16" i="31"/>
  <c r="G16" i="31" s="1"/>
  <c r="D15" i="31"/>
  <c r="D14" i="31"/>
  <c r="C14" i="31"/>
  <c r="D13" i="31"/>
  <c r="C13" i="31"/>
  <c r="G13" i="31" s="1"/>
  <c r="D12" i="31"/>
  <c r="C12" i="31"/>
  <c r="D43" i="30"/>
  <c r="C43" i="30"/>
  <c r="D42" i="30"/>
  <c r="C42" i="30"/>
  <c r="G42" i="30" s="1"/>
  <c r="D41" i="30"/>
  <c r="C41" i="30"/>
  <c r="D40" i="30"/>
  <c r="C40" i="30"/>
  <c r="G40" i="30" s="1"/>
  <c r="D39" i="30"/>
  <c r="C39" i="30"/>
  <c r="D38" i="30"/>
  <c r="C38" i="30"/>
  <c r="G38" i="30" s="1"/>
  <c r="D37" i="30"/>
  <c r="C37" i="30"/>
  <c r="D36" i="30"/>
  <c r="C36" i="30"/>
  <c r="G36" i="30" s="1"/>
  <c r="D35" i="30"/>
  <c r="C35" i="30"/>
  <c r="D34" i="30"/>
  <c r="C34" i="30"/>
  <c r="G34" i="30" s="1"/>
  <c r="D33" i="30"/>
  <c r="C33" i="30"/>
  <c r="D32" i="30"/>
  <c r="C32" i="30"/>
  <c r="G32" i="30" s="1"/>
  <c r="D31" i="30"/>
  <c r="C31" i="30"/>
  <c r="D30" i="30"/>
  <c r="C30" i="30"/>
  <c r="G30" i="30" s="1"/>
  <c r="D29" i="30"/>
  <c r="C29" i="30"/>
  <c r="D28" i="30"/>
  <c r="C28" i="30"/>
  <c r="G28" i="30" s="1"/>
  <c r="D27" i="30"/>
  <c r="C27" i="30"/>
  <c r="D26" i="30"/>
  <c r="C26" i="30"/>
  <c r="G26" i="30" s="1"/>
  <c r="D25" i="30"/>
  <c r="C25" i="30"/>
  <c r="D24" i="30"/>
  <c r="C24" i="30"/>
  <c r="G24" i="30" s="1"/>
  <c r="D23" i="30"/>
  <c r="C23" i="30"/>
  <c r="D22" i="30"/>
  <c r="C22" i="30"/>
  <c r="G22" i="30" s="1"/>
  <c r="D21" i="30"/>
  <c r="C21" i="30"/>
  <c r="D20" i="30"/>
  <c r="C20" i="30"/>
  <c r="G20" i="30" s="1"/>
  <c r="D19" i="30"/>
  <c r="C19" i="30"/>
  <c r="D18" i="30"/>
  <c r="C18" i="30"/>
  <c r="G18" i="30" s="1"/>
  <c r="D17" i="30"/>
  <c r="C17" i="30"/>
  <c r="D16" i="30"/>
  <c r="C16" i="30"/>
  <c r="G16" i="30" s="1"/>
  <c r="D15" i="30"/>
  <c r="D14" i="30"/>
  <c r="G14" i="30" s="1"/>
  <c r="C14" i="30"/>
  <c r="D13" i="30"/>
  <c r="C13" i="30"/>
  <c r="D12" i="30"/>
  <c r="G12" i="30" s="1"/>
  <c r="C12" i="30"/>
  <c r="B36" i="33"/>
  <c r="B35" i="33"/>
  <c r="B34" i="33"/>
  <c r="B33" i="33"/>
  <c r="B32" i="33"/>
  <c r="B25" i="33"/>
  <c r="B36" i="32"/>
  <c r="B35" i="32"/>
  <c r="B34" i="32"/>
  <c r="B33" i="32"/>
  <c r="B32" i="32"/>
  <c r="B25" i="32"/>
  <c r="B36" i="31"/>
  <c r="B35" i="31"/>
  <c r="B34" i="31"/>
  <c r="B33" i="31"/>
  <c r="B32" i="31"/>
  <c r="B25" i="31"/>
  <c r="B36" i="30"/>
  <c r="B35" i="30"/>
  <c r="B34" i="30"/>
  <c r="B33" i="30"/>
  <c r="B32" i="30"/>
  <c r="B25" i="30"/>
  <c r="B36" i="29"/>
  <c r="B35" i="29"/>
  <c r="B34" i="29"/>
  <c r="B33" i="29"/>
  <c r="B32" i="29"/>
  <c r="B25" i="29"/>
  <c r="B36" i="43"/>
  <c r="B35" i="43"/>
  <c r="B34" i="43"/>
  <c r="B33" i="43"/>
  <c r="B32" i="43"/>
  <c r="B25" i="43"/>
  <c r="B25" i="42"/>
  <c r="B32" i="42"/>
  <c r="B33" i="42"/>
  <c r="B34" i="42"/>
  <c r="B35" i="42"/>
  <c r="B36" i="42"/>
  <c r="D43" i="29"/>
  <c r="C43" i="29"/>
  <c r="G43" i="29" s="1"/>
  <c r="D42" i="29"/>
  <c r="C42" i="29"/>
  <c r="G42" i="29" s="1"/>
  <c r="D41" i="29"/>
  <c r="C41" i="29"/>
  <c r="G41" i="29" s="1"/>
  <c r="D40" i="29"/>
  <c r="C40" i="29"/>
  <c r="G40" i="29" s="1"/>
  <c r="D39" i="29"/>
  <c r="C39" i="29"/>
  <c r="G39" i="29" s="1"/>
  <c r="D38" i="29"/>
  <c r="C38" i="29"/>
  <c r="G38" i="29" s="1"/>
  <c r="D37" i="29"/>
  <c r="C37" i="29"/>
  <c r="G37" i="29" s="1"/>
  <c r="D36" i="29"/>
  <c r="C36" i="29"/>
  <c r="G36" i="29" s="1"/>
  <c r="D35" i="29"/>
  <c r="C35" i="29"/>
  <c r="D34" i="29"/>
  <c r="C34" i="29"/>
  <c r="G34" i="29" s="1"/>
  <c r="D33" i="29"/>
  <c r="C33" i="29"/>
  <c r="D32" i="29"/>
  <c r="C32" i="29"/>
  <c r="G32" i="29" s="1"/>
  <c r="D31" i="29"/>
  <c r="C31" i="29"/>
  <c r="D30" i="29"/>
  <c r="C30" i="29"/>
  <c r="D29" i="29"/>
  <c r="C29" i="29"/>
  <c r="D28" i="29"/>
  <c r="C28" i="29"/>
  <c r="D27" i="29"/>
  <c r="C27" i="29"/>
  <c r="D26" i="29"/>
  <c r="C26" i="29"/>
  <c r="D25" i="29"/>
  <c r="C25" i="29"/>
  <c r="D24" i="29"/>
  <c r="C24" i="29"/>
  <c r="D23" i="29"/>
  <c r="C23" i="29"/>
  <c r="D22" i="29"/>
  <c r="C22" i="29"/>
  <c r="D21" i="29"/>
  <c r="C21" i="29"/>
  <c r="D20" i="29"/>
  <c r="C20" i="29"/>
  <c r="D19" i="29"/>
  <c r="C19" i="29"/>
  <c r="D18" i="29"/>
  <c r="C18" i="29"/>
  <c r="D17" i="29"/>
  <c r="C17" i="29"/>
  <c r="D16" i="29"/>
  <c r="C16" i="29"/>
  <c r="D15" i="29"/>
  <c r="C15" i="29"/>
  <c r="D14" i="29"/>
  <c r="C14" i="29"/>
  <c r="D13" i="29"/>
  <c r="C13" i="29"/>
  <c r="D12" i="29"/>
  <c r="C12" i="29"/>
  <c r="G43" i="32"/>
  <c r="G41" i="32"/>
  <c r="G39" i="32"/>
  <c r="G37" i="32"/>
  <c r="G35" i="32"/>
  <c r="G33" i="32"/>
  <c r="G31" i="32"/>
  <c r="G27" i="32"/>
  <c r="G26" i="32"/>
  <c r="G22" i="32"/>
  <c r="G21" i="32"/>
  <c r="G20" i="32"/>
  <c r="G19" i="32"/>
  <c r="G18" i="32"/>
  <c r="G16" i="32"/>
  <c r="G15" i="32"/>
  <c r="G14" i="32"/>
  <c r="G43" i="33"/>
  <c r="G42" i="33"/>
  <c r="G41" i="33"/>
  <c r="G40" i="33"/>
  <c r="G39" i="33"/>
  <c r="G37" i="33"/>
  <c r="G36" i="33"/>
  <c r="G34" i="33"/>
  <c r="G30" i="33"/>
  <c r="G28" i="33"/>
  <c r="G26" i="33"/>
  <c r="G24" i="33"/>
  <c r="G23" i="33"/>
  <c r="G22" i="33"/>
  <c r="G21" i="33"/>
  <c r="G20" i="33"/>
  <c r="G19" i="33"/>
  <c r="G18" i="33"/>
  <c r="G17" i="33"/>
  <c r="G16" i="33"/>
  <c r="G15" i="33"/>
  <c r="G14" i="33"/>
  <c r="G13" i="33"/>
  <c r="G12" i="33"/>
  <c r="G41" i="31"/>
  <c r="G37" i="31"/>
  <c r="G33" i="31"/>
  <c r="G28" i="31"/>
  <c r="G26" i="31"/>
  <c r="G23" i="31"/>
  <c r="G19" i="31"/>
  <c r="G15" i="31"/>
  <c r="D43" i="43"/>
  <c r="C43" i="43"/>
  <c r="D42" i="43"/>
  <c r="C42" i="43"/>
  <c r="G42" i="43" s="1"/>
  <c r="D41" i="43"/>
  <c r="C41" i="43"/>
  <c r="D40" i="43"/>
  <c r="C40" i="43"/>
  <c r="G40" i="43" s="1"/>
  <c r="D39" i="43"/>
  <c r="C39" i="43"/>
  <c r="D38" i="43"/>
  <c r="C38" i="43"/>
  <c r="G38" i="43" s="1"/>
  <c r="D37" i="43"/>
  <c r="C37" i="43"/>
  <c r="D36" i="43"/>
  <c r="C36" i="43"/>
  <c r="G36" i="43" s="1"/>
  <c r="D35" i="43"/>
  <c r="C35" i="43"/>
  <c r="G35" i="43" s="1"/>
  <c r="D34" i="43"/>
  <c r="C34" i="43"/>
  <c r="D33" i="43"/>
  <c r="C33" i="43"/>
  <c r="G33" i="43" s="1"/>
  <c r="D32" i="43"/>
  <c r="C32" i="43"/>
  <c r="D31" i="43"/>
  <c r="C31" i="43"/>
  <c r="G31" i="43" s="1"/>
  <c r="D30" i="43"/>
  <c r="C30" i="43"/>
  <c r="D29" i="43"/>
  <c r="C29" i="43"/>
  <c r="G29" i="43" s="1"/>
  <c r="D28" i="43"/>
  <c r="C28" i="43"/>
  <c r="G28" i="43" s="1"/>
  <c r="D27" i="43"/>
  <c r="C27" i="43"/>
  <c r="D26" i="43"/>
  <c r="C26" i="43"/>
  <c r="G26" i="43" s="1"/>
  <c r="D25" i="43"/>
  <c r="C25" i="43"/>
  <c r="D24" i="43"/>
  <c r="C24" i="43"/>
  <c r="G24" i="43" s="1"/>
  <c r="D23" i="43"/>
  <c r="C23" i="43"/>
  <c r="D22" i="43"/>
  <c r="C22" i="43"/>
  <c r="G22" i="43" s="1"/>
  <c r="D21" i="43"/>
  <c r="C21" i="43"/>
  <c r="D20" i="43"/>
  <c r="C20" i="43"/>
  <c r="G20" i="43" s="1"/>
  <c r="D19" i="43"/>
  <c r="C19" i="43"/>
  <c r="G19" i="43" s="1"/>
  <c r="D18" i="43"/>
  <c r="C18" i="43"/>
  <c r="D17" i="43"/>
  <c r="C17" i="43"/>
  <c r="G17" i="43" s="1"/>
  <c r="D16" i="43"/>
  <c r="C16" i="43"/>
  <c r="G16" i="43" s="1"/>
  <c r="D15" i="43"/>
  <c r="C15" i="43"/>
  <c r="D14" i="43"/>
  <c r="C14" i="43"/>
  <c r="G14" i="43" s="1"/>
  <c r="D13" i="43"/>
  <c r="C13" i="43"/>
  <c r="D12" i="43"/>
  <c r="C12" i="43"/>
  <c r="G12" i="43" s="1"/>
  <c r="G42" i="32"/>
  <c r="G40" i="32"/>
  <c r="G38" i="32"/>
  <c r="G36" i="32"/>
  <c r="G34" i="32"/>
  <c r="G32" i="32"/>
  <c r="G30" i="32"/>
  <c r="G28" i="32"/>
  <c r="G24" i="32"/>
  <c r="G23" i="32"/>
  <c r="G13" i="32"/>
  <c r="G12" i="32"/>
  <c r="G42" i="31"/>
  <c r="G40" i="31"/>
  <c r="G38" i="31"/>
  <c r="G36" i="31"/>
  <c r="G34" i="31"/>
  <c r="G32" i="31"/>
  <c r="G24" i="31"/>
  <c r="G22" i="31"/>
  <c r="G20" i="31"/>
  <c r="G18" i="31"/>
  <c r="G14" i="31"/>
  <c r="G12" i="31"/>
  <c r="G43" i="30"/>
  <c r="G41" i="30"/>
  <c r="G39" i="30"/>
  <c r="G37" i="30"/>
  <c r="G35" i="30"/>
  <c r="G33" i="30"/>
  <c r="G31" i="30"/>
  <c r="G29" i="30"/>
  <c r="G27" i="30"/>
  <c r="G25" i="30"/>
  <c r="G23" i="30"/>
  <c r="G21" i="30"/>
  <c r="G19" i="30"/>
  <c r="G17" i="30"/>
  <c r="G15" i="30"/>
  <c r="G13" i="30"/>
  <c r="G35" i="29"/>
  <c r="A34" i="29"/>
  <c r="A33" i="29"/>
  <c r="G33" i="29"/>
  <c r="A32" i="29"/>
  <c r="G31" i="29"/>
  <c r="A31" i="29"/>
  <c r="A30" i="29"/>
  <c r="G30" i="29"/>
  <c r="G29" i="29"/>
  <c r="A29" i="29"/>
  <c r="A28" i="29"/>
  <c r="G28" i="29"/>
  <c r="G27" i="29"/>
  <c r="A27" i="29"/>
  <c r="A26" i="29"/>
  <c r="G26" i="29"/>
  <c r="G25" i="29"/>
  <c r="A25" i="29"/>
  <c r="A24" i="29"/>
  <c r="G24" i="29"/>
  <c r="A23" i="29"/>
  <c r="G23" i="29"/>
  <c r="A22" i="29"/>
  <c r="G22" i="29"/>
  <c r="A21" i="29"/>
  <c r="G21" i="29"/>
  <c r="A20" i="29"/>
  <c r="G20" i="29"/>
  <c r="A19" i="29"/>
  <c r="G19" i="29"/>
  <c r="A18" i="29"/>
  <c r="G18" i="29"/>
  <c r="A17" i="29"/>
  <c r="G17" i="29"/>
  <c r="A16" i="29"/>
  <c r="G16" i="29"/>
  <c r="A15" i="29"/>
  <c r="G15" i="29"/>
  <c r="A14" i="29"/>
  <c r="G14" i="29"/>
  <c r="A13" i="29"/>
  <c r="G13" i="29"/>
  <c r="K12" i="29"/>
  <c r="A12" i="29" s="1"/>
  <c r="G12" i="29"/>
  <c r="G43" i="43"/>
  <c r="G41" i="43"/>
  <c r="G39" i="43"/>
  <c r="G37" i="43"/>
  <c r="G34" i="43"/>
  <c r="G32" i="43"/>
  <c r="G30" i="43"/>
  <c r="G27" i="43"/>
  <c r="G25" i="43"/>
  <c r="G23" i="43"/>
  <c r="G21" i="43"/>
  <c r="G18" i="43"/>
  <c r="G15" i="43"/>
  <c r="G13" i="43"/>
  <c r="C34" i="42"/>
  <c r="D34" i="42"/>
  <c r="D43" i="42"/>
  <c r="C43" i="42"/>
  <c r="D42" i="42"/>
  <c r="C42" i="42"/>
  <c r="D41" i="42"/>
  <c r="C41" i="42"/>
  <c r="D40" i="42"/>
  <c r="C40" i="42"/>
  <c r="D39" i="42"/>
  <c r="C39" i="42"/>
  <c r="D38" i="42"/>
  <c r="C38" i="42"/>
  <c r="D37" i="42"/>
  <c r="C37" i="42"/>
  <c r="D36" i="42"/>
  <c r="C36" i="42"/>
  <c r="D35" i="42"/>
  <c r="C35" i="42"/>
  <c r="D33" i="42"/>
  <c r="C33" i="42"/>
  <c r="D32" i="42"/>
  <c r="C32" i="42"/>
  <c r="D31" i="42"/>
  <c r="C31" i="42"/>
  <c r="D30" i="42"/>
  <c r="C30" i="42"/>
  <c r="D29" i="42"/>
  <c r="C29" i="42"/>
  <c r="D28" i="42"/>
  <c r="C28" i="42"/>
  <c r="D27" i="42"/>
  <c r="C27" i="42"/>
  <c r="D26" i="42"/>
  <c r="C26" i="42"/>
  <c r="D25" i="42"/>
  <c r="C25" i="42"/>
  <c r="D24" i="42"/>
  <c r="C24" i="42"/>
  <c r="D23" i="42"/>
  <c r="C23" i="42"/>
  <c r="D22" i="42"/>
  <c r="C22" i="42"/>
  <c r="D21" i="42"/>
  <c r="C21" i="42"/>
  <c r="G21" i="42" s="1"/>
  <c r="D20" i="42"/>
  <c r="C20" i="42"/>
  <c r="D19" i="42"/>
  <c r="C19" i="42"/>
  <c r="D18" i="42"/>
  <c r="C18" i="42"/>
  <c r="D17" i="42"/>
  <c r="C17" i="42"/>
  <c r="G17" i="42" s="1"/>
  <c r="D16" i="42"/>
  <c r="C16" i="42"/>
  <c r="D15" i="42"/>
  <c r="C15" i="42"/>
  <c r="D14" i="42"/>
  <c r="C14" i="42"/>
  <c r="D13" i="42"/>
  <c r="C13" i="42"/>
  <c r="D12" i="42"/>
  <c r="C12" i="42"/>
  <c r="G39" i="42"/>
  <c r="G37" i="42"/>
  <c r="G34" i="42"/>
  <c r="G30" i="42"/>
  <c r="G26" i="42"/>
  <c r="G23" i="42"/>
  <c r="G19" i="42"/>
  <c r="G15" i="42"/>
  <c r="G13" i="42"/>
  <c r="K36" i="1" l="1"/>
  <c r="A36" i="1" s="1"/>
  <c r="K28" i="1"/>
  <c r="A28" i="1" s="1"/>
  <c r="G14" i="36"/>
  <c r="G20" i="36"/>
  <c r="G27" i="36"/>
  <c r="G31" i="36"/>
  <c r="G36" i="36"/>
  <c r="K20" i="1"/>
  <c r="A20" i="1" s="1"/>
  <c r="K24" i="1"/>
  <c r="A24" i="1" s="1"/>
  <c r="K16" i="1"/>
  <c r="A16" i="1" s="1"/>
  <c r="K42" i="1"/>
  <c r="A42" i="1" s="1"/>
  <c r="K38" i="1"/>
  <c r="A38" i="1" s="1"/>
  <c r="K34" i="1"/>
  <c r="A34" i="1" s="1"/>
  <c r="K30" i="1"/>
  <c r="A30" i="1" s="1"/>
  <c r="K26" i="1"/>
  <c r="A26" i="1" s="1"/>
  <c r="K22" i="1"/>
  <c r="A22" i="1" s="1"/>
  <c r="K18" i="1"/>
  <c r="A18" i="1" s="1"/>
  <c r="K14" i="1"/>
  <c r="A14" i="1" s="1"/>
  <c r="G19" i="1"/>
  <c r="G15" i="1"/>
  <c r="K12" i="1"/>
  <c r="A12" i="1" s="1"/>
  <c r="AE37" i="28"/>
  <c r="AE38" i="28"/>
  <c r="G17" i="1"/>
  <c r="G13" i="1"/>
  <c r="K43" i="1"/>
  <c r="A43" i="1" s="1"/>
  <c r="K41" i="1"/>
  <c r="A41" i="1" s="1"/>
  <c r="K39" i="1"/>
  <c r="A39" i="1" s="1"/>
  <c r="G38" i="1"/>
  <c r="K37" i="1"/>
  <c r="A37" i="1" s="1"/>
  <c r="K35" i="1"/>
  <c r="A35" i="1" s="1"/>
  <c r="K33" i="1"/>
  <c r="A33" i="1" s="1"/>
  <c r="K31" i="1"/>
  <c r="A31" i="1" s="1"/>
  <c r="K29" i="1"/>
  <c r="A29" i="1" s="1"/>
  <c r="K27" i="1"/>
  <c r="A27" i="1" s="1"/>
  <c r="K25" i="1"/>
  <c r="A25" i="1" s="1"/>
  <c r="K23" i="1"/>
  <c r="A23" i="1" s="1"/>
  <c r="K21" i="1"/>
  <c r="A21" i="1" s="1"/>
  <c r="K19" i="1"/>
  <c r="A19" i="1" s="1"/>
  <c r="K17" i="1"/>
  <c r="A17" i="1" s="1"/>
  <c r="K15" i="1"/>
  <c r="A15" i="1" s="1"/>
  <c r="G39" i="1"/>
  <c r="G31" i="1"/>
  <c r="G23" i="1"/>
  <c r="G43" i="1"/>
  <c r="G41" i="1"/>
  <c r="G27" i="1"/>
  <c r="G25" i="1"/>
  <c r="G22" i="1"/>
  <c r="G35" i="1"/>
  <c r="G33" i="1"/>
  <c r="G30" i="1"/>
  <c r="G14" i="1"/>
  <c r="G42" i="1"/>
  <c r="G37" i="1"/>
  <c r="G34" i="1"/>
  <c r="G29" i="1"/>
  <c r="G26" i="1"/>
  <c r="G21" i="1"/>
  <c r="G18" i="1"/>
  <c r="G43" i="42"/>
  <c r="G41" i="42"/>
  <c r="G40" i="1"/>
  <c r="G36" i="1"/>
  <c r="G32" i="1"/>
  <c r="G28" i="1"/>
  <c r="G24" i="1"/>
  <c r="G20" i="1"/>
  <c r="G16" i="1"/>
  <c r="G12" i="42"/>
  <c r="G14" i="42"/>
  <c r="G16" i="42"/>
  <c r="G18" i="42"/>
  <c r="G20" i="42"/>
  <c r="G22" i="42"/>
  <c r="G24" i="42"/>
  <c r="G28" i="42"/>
  <c r="G32" i="42"/>
  <c r="G36" i="42"/>
  <c r="G38" i="42"/>
  <c r="G40" i="42"/>
  <c r="G42" i="42"/>
  <c r="G25" i="42"/>
  <c r="G27" i="42"/>
  <c r="G29" i="42"/>
  <c r="G31" i="42"/>
  <c r="G33" i="42"/>
  <c r="G35" i="42"/>
  <c r="AH36" i="28" l="1"/>
  <c r="AJ36" i="28" s="1"/>
  <c r="AI36" i="28"/>
  <c r="C43" i="37"/>
  <c r="D43" i="37"/>
  <c r="G43" i="37" s="1"/>
  <c r="O36" i="28"/>
  <c r="P36" i="28"/>
  <c r="N36" i="28"/>
  <c r="R36" i="28"/>
  <c r="Y36" i="28"/>
  <c r="S36" i="28"/>
  <c r="Q36" i="28"/>
  <c r="T36" i="28"/>
  <c r="U36" i="28"/>
  <c r="X36" i="28"/>
  <c r="AD36" i="28" l="1"/>
  <c r="AG36" i="28" s="1"/>
  <c r="Z36" i="28"/>
  <c r="AA36" i="28" s="1"/>
  <c r="AB36" i="28"/>
  <c r="C35" i="37"/>
  <c r="C36" i="37"/>
  <c r="C37" i="37"/>
  <c r="C38" i="37"/>
  <c r="C39" i="37"/>
  <c r="C40" i="37"/>
  <c r="C41" i="37"/>
  <c r="C42" i="37"/>
  <c r="D37" i="37"/>
  <c r="D38" i="37"/>
  <c r="D39" i="37"/>
  <c r="D40" i="37"/>
  <c r="D41" i="37"/>
  <c r="D42" i="37"/>
  <c r="AK36" i="28" l="1"/>
  <c r="AE36" i="28"/>
  <c r="AI35" i="28"/>
  <c r="AH35" i="28"/>
  <c r="AJ35" i="28" s="1"/>
  <c r="AI34" i="28"/>
  <c r="AH34" i="28"/>
  <c r="AJ34" i="28" s="1"/>
  <c r="AI33" i="28"/>
  <c r="AH33" i="28"/>
  <c r="AJ33" i="28" s="1"/>
  <c r="AI32" i="28"/>
  <c r="AH32" i="28"/>
  <c r="AJ32" i="28" s="1"/>
  <c r="AI31" i="28"/>
  <c r="AH31" i="28"/>
  <c r="AJ31" i="28" s="1"/>
  <c r="AI30" i="28"/>
  <c r="AH30" i="28"/>
  <c r="AJ30" i="28" s="1"/>
  <c r="R30" i="28"/>
  <c r="O31" i="28"/>
  <c r="X30" i="28"/>
  <c r="X35" i="28"/>
  <c r="W35" i="28"/>
  <c r="U31" i="28"/>
  <c r="W30" i="28"/>
  <c r="O34" i="28"/>
  <c r="T32" i="28"/>
  <c r="U34" i="28"/>
  <c r="O33" i="28"/>
  <c r="T31" i="28"/>
  <c r="V34" i="28"/>
  <c r="T33" i="28"/>
  <c r="Q32" i="28"/>
  <c r="P35" i="28"/>
  <c r="P30" i="28"/>
  <c r="X34" i="28"/>
  <c r="S34" i="28"/>
  <c r="V30" i="28"/>
  <c r="U33" i="28"/>
  <c r="U30" i="28"/>
  <c r="R35" i="28"/>
  <c r="Q30" i="28"/>
  <c r="T35" i="28"/>
  <c r="N33" i="28"/>
  <c r="Q31" i="28"/>
  <c r="O32" i="28"/>
  <c r="X32" i="28"/>
  <c r="Y32" i="28"/>
  <c r="Y35" i="28"/>
  <c r="P31" i="28"/>
  <c r="V33" i="28"/>
  <c r="X33" i="28"/>
  <c r="S30" i="28"/>
  <c r="N31" i="28"/>
  <c r="U35" i="28"/>
  <c r="W32" i="28"/>
  <c r="X31" i="28"/>
  <c r="N34" i="28"/>
  <c r="Y34" i="28"/>
  <c r="W34" i="28"/>
  <c r="Y30" i="28"/>
  <c r="P33" i="28"/>
  <c r="P34" i="28"/>
  <c r="R32" i="28"/>
  <c r="O30" i="28"/>
  <c r="N35" i="28"/>
  <c r="S31" i="28"/>
  <c r="R33" i="28"/>
  <c r="V31" i="28"/>
  <c r="T34" i="28"/>
  <c r="S35" i="28"/>
  <c r="Y33" i="28"/>
  <c r="U32" i="28"/>
  <c r="W33" i="28"/>
  <c r="N32" i="28"/>
  <c r="R31" i="28"/>
  <c r="V32" i="28"/>
  <c r="O35" i="28"/>
  <c r="S33" i="28"/>
  <c r="N30" i="28"/>
  <c r="W31" i="28"/>
  <c r="P32" i="28"/>
  <c r="V35" i="28"/>
  <c r="Y31" i="28"/>
  <c r="Q34" i="28"/>
  <c r="Q33" i="28"/>
  <c r="Q35" i="28"/>
  <c r="S32" i="28"/>
  <c r="R34" i="28"/>
  <c r="T30" i="28"/>
  <c r="AB35" i="28" l="1"/>
  <c r="AD35" i="28"/>
  <c r="AG35" i="28" s="1"/>
  <c r="Z35" i="28"/>
  <c r="AA35" i="28" s="1"/>
  <c r="Z34" i="28"/>
  <c r="AA34" i="28" s="1"/>
  <c r="AB34" i="28"/>
  <c r="AD34" i="28"/>
  <c r="AG34" i="28" s="1"/>
  <c r="Z33" i="28"/>
  <c r="AA33" i="28" s="1"/>
  <c r="AB33" i="28"/>
  <c r="AD33" i="28"/>
  <c r="AG33" i="28" s="1"/>
  <c r="Z32" i="28"/>
  <c r="AA32" i="28" s="1"/>
  <c r="AB32" i="28"/>
  <c r="AD32" i="28"/>
  <c r="AG32" i="28" s="1"/>
  <c r="Z31" i="28"/>
  <c r="AA31" i="28" s="1"/>
  <c r="AB31" i="28"/>
  <c r="AD31" i="28"/>
  <c r="AG31" i="28" s="1"/>
  <c r="Z30" i="28"/>
  <c r="AA30" i="28" s="1"/>
  <c r="AB30" i="28"/>
  <c r="AD30" i="28"/>
  <c r="AG30" i="28" s="1"/>
  <c r="G42" i="37"/>
  <c r="G40" i="37"/>
  <c r="G37" i="37"/>
  <c r="AK35" i="28" l="1"/>
  <c r="AK34" i="28"/>
  <c r="AK33" i="28"/>
  <c r="AK32" i="28"/>
  <c r="AK31" i="28"/>
  <c r="AK30" i="28"/>
  <c r="AE35" i="28"/>
  <c r="AE34" i="28"/>
  <c r="AE33" i="28"/>
  <c r="AE32" i="28"/>
  <c r="AE31" i="28"/>
  <c r="AE30" i="28"/>
  <c r="G38" i="37"/>
  <c r="G39" i="37"/>
  <c r="G41" i="37"/>
  <c r="C28" i="28"/>
  <c r="AH28" i="28"/>
  <c r="AI28" i="28"/>
  <c r="C29" i="28"/>
  <c r="AH29" i="28"/>
  <c r="AI29" i="28"/>
  <c r="D35" i="37"/>
  <c r="D36" i="37"/>
  <c r="B48" i="37"/>
  <c r="B48" i="36"/>
  <c r="B46" i="1" s="1"/>
  <c r="B46" i="35"/>
  <c r="B49" i="34"/>
  <c r="B48" i="33"/>
  <c r="B48" i="32"/>
  <c r="O29" i="28"/>
  <c r="P29" i="28"/>
  <c r="Q29" i="28"/>
  <c r="O28" i="28"/>
  <c r="N28" i="28"/>
  <c r="S29" i="28"/>
  <c r="T28" i="28"/>
  <c r="U29" i="28"/>
  <c r="U28" i="28"/>
  <c r="R28" i="28"/>
  <c r="W29" i="28"/>
  <c r="P28" i="28"/>
  <c r="X28" i="28"/>
  <c r="W28" i="28"/>
  <c r="V28" i="28"/>
  <c r="X29" i="28"/>
  <c r="Y29" i="28"/>
  <c r="Q28" i="28"/>
  <c r="T29" i="28"/>
  <c r="Y28" i="28"/>
  <c r="R29" i="28"/>
  <c r="N29" i="28"/>
  <c r="V29" i="28"/>
  <c r="S28" i="28"/>
  <c r="AJ29" i="28" l="1"/>
  <c r="AJ28" i="28"/>
  <c r="Z29" i="28"/>
  <c r="AA29" i="28" s="1"/>
  <c r="AB29" i="28"/>
  <c r="AD29" i="28"/>
  <c r="AD28" i="28"/>
  <c r="Z28" i="28"/>
  <c r="AA28" i="28" s="1"/>
  <c r="AB28" i="28"/>
  <c r="G36" i="37"/>
  <c r="G35" i="37"/>
  <c r="C16" i="37"/>
  <c r="U26" i="28"/>
  <c r="R13" i="28"/>
  <c r="U22" i="28"/>
  <c r="R10" i="28"/>
  <c r="R12" i="28"/>
  <c r="R11" i="28"/>
  <c r="W27" i="28"/>
  <c r="U24" i="28"/>
  <c r="U23" i="28"/>
  <c r="V25" i="28"/>
  <c r="W24" i="28"/>
  <c r="V27" i="28"/>
  <c r="U25" i="28"/>
  <c r="V26" i="28"/>
  <c r="R8" i="28"/>
  <c r="R6" i="28"/>
  <c r="W25" i="28"/>
  <c r="W26" i="28"/>
  <c r="R5" i="28"/>
  <c r="N6" i="28"/>
  <c r="R9" i="28"/>
  <c r="R21" i="28"/>
  <c r="U27" i="28"/>
  <c r="R7" i="28"/>
  <c r="V24" i="28"/>
  <c r="AK29" i="28" l="1"/>
  <c r="AK28" i="28"/>
  <c r="AE28" i="28"/>
  <c r="AF29" i="28"/>
  <c r="AG29" i="28"/>
  <c r="AF28" i="28"/>
  <c r="AG28" i="28"/>
  <c r="AE29" i="28"/>
  <c r="D32" i="37"/>
  <c r="D33" i="37"/>
  <c r="C27" i="37"/>
  <c r="C29" i="37"/>
  <c r="C30" i="37"/>
  <c r="C31" i="37"/>
  <c r="C32" i="37"/>
  <c r="C33" i="37"/>
  <c r="P27" i="28"/>
  <c r="T25" i="28"/>
  <c r="Q26" i="28"/>
  <c r="X25" i="28"/>
  <c r="S25" i="28"/>
  <c r="X26" i="28"/>
  <c r="P25" i="28"/>
  <c r="N27" i="28"/>
  <c r="X27" i="28"/>
  <c r="R26" i="28"/>
  <c r="N25" i="28"/>
  <c r="O27" i="28"/>
  <c r="S27" i="28"/>
  <c r="N26" i="28"/>
  <c r="O26" i="28"/>
  <c r="Q25" i="28"/>
  <c r="Q27" i="28"/>
  <c r="T26" i="28"/>
  <c r="S26" i="28"/>
  <c r="T27" i="28"/>
  <c r="R27" i="28"/>
  <c r="P26" i="28"/>
  <c r="O25" i="28"/>
  <c r="R25" i="28"/>
  <c r="C27" i="28" l="1"/>
  <c r="C26" i="28"/>
  <c r="C25" i="28"/>
  <c r="AH25" i="28"/>
  <c r="AI25" i="28"/>
  <c r="AJ25" i="28"/>
  <c r="AH26" i="28"/>
  <c r="AI26" i="28"/>
  <c r="AJ26" i="28" s="1"/>
  <c r="AH27" i="28"/>
  <c r="AI27" i="28"/>
  <c r="AJ27" i="28" s="1"/>
  <c r="AK27" i="28"/>
  <c r="Y24" i="28"/>
  <c r="Y26" i="28"/>
  <c r="Y25" i="28"/>
  <c r="Y27" i="28"/>
  <c r="AB27" i="28" l="1"/>
  <c r="AD27" i="28"/>
  <c r="Z27" i="28"/>
  <c r="AA27" i="28" s="1"/>
  <c r="AD26" i="28"/>
  <c r="AB26" i="28"/>
  <c r="Z26" i="28"/>
  <c r="AA26" i="28" s="1"/>
  <c r="AB25" i="28"/>
  <c r="AD25" i="28"/>
  <c r="Z25" i="28"/>
  <c r="AA25" i="28" s="1"/>
  <c r="G34" i="37"/>
  <c r="G32" i="37"/>
  <c r="G33" i="37"/>
  <c r="AK26" i="28" l="1"/>
  <c r="AK25" i="28"/>
  <c r="AE26" i="28"/>
  <c r="AG26" i="28"/>
  <c r="AF26" i="28"/>
  <c r="AF25" i="28"/>
  <c r="AG25" i="28"/>
  <c r="AF27" i="28"/>
  <c r="AG27" i="28"/>
  <c r="AE25" i="28"/>
  <c r="AE27" i="28"/>
  <c r="Y23" i="28"/>
  <c r="Y22" i="28"/>
  <c r="AH24" i="28" l="1"/>
  <c r="AI24" i="28"/>
  <c r="AJ24" i="28"/>
  <c r="AK24" i="28"/>
  <c r="X8" i="28"/>
  <c r="O24" i="28"/>
  <c r="N24" i="28"/>
  <c r="S24" i="28"/>
  <c r="T24" i="28"/>
  <c r="Q24" i="28"/>
  <c r="P24" i="28"/>
  <c r="R24" i="28"/>
  <c r="Y8" i="28"/>
  <c r="X24" i="28"/>
  <c r="Z24" i="28" l="1"/>
  <c r="AA24" i="28" s="1"/>
  <c r="AB24" i="28"/>
  <c r="AD24" i="28"/>
  <c r="R22" i="28"/>
  <c r="N23" i="28"/>
  <c r="Q22" i="28"/>
  <c r="V23" i="28"/>
  <c r="S22" i="28"/>
  <c r="P22" i="28"/>
  <c r="W22" i="28"/>
  <c r="W23" i="28"/>
  <c r="S23" i="28"/>
  <c r="T23" i="28"/>
  <c r="Q23" i="28"/>
  <c r="X23" i="28"/>
  <c r="V22" i="28"/>
  <c r="T22" i="28"/>
  <c r="O22" i="28"/>
  <c r="X22" i="28"/>
  <c r="N22" i="28"/>
  <c r="O23" i="28"/>
  <c r="R23" i="28"/>
  <c r="P23" i="28"/>
  <c r="AF24" i="28" l="1"/>
  <c r="AG24" i="28"/>
  <c r="AE24" i="28"/>
  <c r="AH22" i="28"/>
  <c r="AJ22" i="28" s="1"/>
  <c r="AI22" i="28"/>
  <c r="AH23" i="28"/>
  <c r="AJ23" i="28" s="1"/>
  <c r="AI23" i="28"/>
  <c r="AK23" i="28"/>
  <c r="AH21" i="28"/>
  <c r="AI21" i="28"/>
  <c r="AJ21" i="28" s="1"/>
  <c r="C21" i="28"/>
  <c r="V21" i="28"/>
  <c r="T21" i="28"/>
  <c r="P21" i="28"/>
  <c r="N21" i="28"/>
  <c r="O21" i="28"/>
  <c r="Q21" i="28"/>
  <c r="X21" i="28"/>
  <c r="U21" i="28"/>
  <c r="S21" i="28"/>
  <c r="W21" i="28"/>
  <c r="Y21" i="28"/>
  <c r="Z21" i="28" l="1"/>
  <c r="AA21" i="28" s="1"/>
  <c r="AB21" i="28"/>
  <c r="AD21" i="28"/>
  <c r="AG21" i="28" s="1"/>
  <c r="S7" i="28"/>
  <c r="AK21" i="28" l="1"/>
  <c r="AE21" i="28"/>
  <c r="AF21" i="28"/>
  <c r="Z22" i="28" l="1"/>
  <c r="AA22" i="28" s="1"/>
  <c r="AB22" i="28"/>
  <c r="AD22" i="28"/>
  <c r="AD23" i="28"/>
  <c r="Z23" i="28"/>
  <c r="AA23" i="28" s="1"/>
  <c r="AB23" i="28"/>
  <c r="V15" i="28"/>
  <c r="V13" i="28"/>
  <c r="O7" i="28"/>
  <c r="V7" i="28"/>
  <c r="O12" i="28"/>
  <c r="Q14" i="28"/>
  <c r="P16" i="28"/>
  <c r="W20" i="28"/>
  <c r="Y12" i="28"/>
  <c r="X19" i="28"/>
  <c r="X15" i="28"/>
  <c r="Y9" i="28"/>
  <c r="X18" i="28"/>
  <c r="O5" i="28"/>
  <c r="P10" i="28"/>
  <c r="W12" i="28"/>
  <c r="X13" i="28"/>
  <c r="Q10" i="28"/>
  <c r="S10" i="28"/>
  <c r="R14" i="28"/>
  <c r="N7" i="28"/>
  <c r="W11" i="28"/>
  <c r="V18" i="28"/>
  <c r="W7" i="28"/>
  <c r="O6" i="28"/>
  <c r="N18" i="28"/>
  <c r="V5" i="28"/>
  <c r="P18" i="28"/>
  <c r="P5" i="28"/>
  <c r="Y16" i="28"/>
  <c r="W15" i="28"/>
  <c r="R17" i="28"/>
  <c r="V17" i="28"/>
  <c r="V19" i="28"/>
  <c r="Y19" i="28"/>
  <c r="U17" i="28"/>
  <c r="P6" i="28"/>
  <c r="O9" i="28"/>
  <c r="U7" i="28"/>
  <c r="V20" i="28"/>
  <c r="P11" i="28"/>
  <c r="X20" i="28"/>
  <c r="V10" i="28"/>
  <c r="U12" i="28"/>
  <c r="Q15" i="28"/>
  <c r="Q19" i="28"/>
  <c r="N14" i="28"/>
  <c r="N11" i="28"/>
  <c r="U20" i="28"/>
  <c r="X9" i="28"/>
  <c r="W6" i="28"/>
  <c r="O13" i="28"/>
  <c r="U16" i="28"/>
  <c r="T17" i="28"/>
  <c r="W8" i="28"/>
  <c r="O8" i="28"/>
  <c r="W10" i="28"/>
  <c r="S5" i="28"/>
  <c r="S17" i="28"/>
  <c r="R16" i="28"/>
  <c r="O17" i="28"/>
  <c r="Q20" i="28"/>
  <c r="Q9" i="28"/>
  <c r="W14" i="28"/>
  <c r="P13" i="28"/>
  <c r="Q16" i="28"/>
  <c r="T13" i="28"/>
  <c r="Y10" i="28"/>
  <c r="O20" i="28"/>
  <c r="S11" i="28"/>
  <c r="P12" i="28"/>
  <c r="T18" i="28"/>
  <c r="X14" i="28"/>
  <c r="O19" i="28"/>
  <c r="S6" i="28"/>
  <c r="X11" i="28"/>
  <c r="X6" i="28"/>
  <c r="R19" i="28"/>
  <c r="S9" i="28"/>
  <c r="N16" i="28"/>
  <c r="Q17" i="28"/>
  <c r="N20" i="28"/>
  <c r="T11" i="28"/>
  <c r="S19" i="28"/>
  <c r="Q11" i="28"/>
  <c r="U19" i="28"/>
  <c r="N5" i="28"/>
  <c r="O14" i="28"/>
  <c r="T15" i="28"/>
  <c r="T10" i="28"/>
  <c r="T5" i="28"/>
  <c r="R20" i="28"/>
  <c r="Q13" i="28"/>
  <c r="Y6" i="28"/>
  <c r="N12" i="28"/>
  <c r="N13" i="28"/>
  <c r="V11" i="28"/>
  <c r="S18" i="28"/>
  <c r="Y7" i="28"/>
  <c r="V14" i="28"/>
  <c r="Q8" i="28"/>
  <c r="S8" i="28"/>
  <c r="W18" i="28"/>
  <c r="Q12" i="28"/>
  <c r="T6" i="28"/>
  <c r="Y5" i="28"/>
  <c r="S16" i="28"/>
  <c r="P9" i="28"/>
  <c r="X16" i="28"/>
  <c r="W16" i="28"/>
  <c r="Q5" i="28"/>
  <c r="S12" i="28"/>
  <c r="S20" i="28"/>
  <c r="Y11" i="28"/>
  <c r="T7" i="28"/>
  <c r="V12" i="28"/>
  <c r="Q7" i="28"/>
  <c r="U18" i="28"/>
  <c r="T8" i="28"/>
  <c r="Y17" i="28"/>
  <c r="R15" i="28"/>
  <c r="P15" i="28"/>
  <c r="P19" i="28"/>
  <c r="W9" i="28"/>
  <c r="N10" i="28"/>
  <c r="V6" i="28"/>
  <c r="U11" i="28"/>
  <c r="U8" i="28"/>
  <c r="U5" i="28"/>
  <c r="V9" i="28"/>
  <c r="T9" i="28"/>
  <c r="T16" i="28"/>
  <c r="N19" i="28"/>
  <c r="O18" i="28"/>
  <c r="U9" i="28"/>
  <c r="P20" i="28"/>
  <c r="Y20" i="28"/>
  <c r="P14" i="28"/>
  <c r="T19" i="28"/>
  <c r="Y13" i="28"/>
  <c r="T12" i="28"/>
  <c r="U13" i="28"/>
  <c r="W5" i="28"/>
  <c r="X7" i="28"/>
  <c r="P17" i="28"/>
  <c r="N9" i="28"/>
  <c r="T20" i="28"/>
  <c r="S13" i="28"/>
  <c r="X12" i="28"/>
  <c r="P8" i="28"/>
  <c r="U14" i="28"/>
  <c r="O10" i="28"/>
  <c r="N15" i="28"/>
  <c r="Y18" i="28"/>
  <c r="O11" i="28"/>
  <c r="W17" i="28"/>
  <c r="V16" i="28"/>
  <c r="Y14" i="28"/>
  <c r="V8" i="28"/>
  <c r="T14" i="28"/>
  <c r="X5" i="28"/>
  <c r="O16" i="28"/>
  <c r="U10" i="28"/>
  <c r="U15" i="28"/>
  <c r="S14" i="28"/>
  <c r="S15" i="28"/>
  <c r="R18" i="28"/>
  <c r="X10" i="28"/>
  <c r="Y15" i="28"/>
  <c r="P7" i="28"/>
  <c r="N17" i="28"/>
  <c r="N8" i="28"/>
  <c r="U6" i="28"/>
  <c r="Q18" i="28"/>
  <c r="O15" i="28"/>
  <c r="X17" i="28"/>
  <c r="Q6" i="28"/>
  <c r="W13" i="28"/>
  <c r="AK22" i="28" l="1"/>
  <c r="AD20" i="28"/>
  <c r="AF20" i="28" s="1"/>
  <c r="AD19" i="28"/>
  <c r="AF19" i="28" s="1"/>
  <c r="AE23" i="28"/>
  <c r="AF22" i="28"/>
  <c r="AG22" i="28"/>
  <c r="AF23" i="28"/>
  <c r="AG23" i="28"/>
  <c r="AE22" i="28"/>
  <c r="C13" i="37"/>
  <c r="D13" i="37"/>
  <c r="C14" i="37"/>
  <c r="D14" i="37"/>
  <c r="C15" i="37"/>
  <c r="D15" i="37"/>
  <c r="D16" i="37"/>
  <c r="C17" i="37"/>
  <c r="D17" i="37"/>
  <c r="C18" i="37"/>
  <c r="D18" i="37"/>
  <c r="C19" i="37"/>
  <c r="D19" i="37"/>
  <c r="C20" i="37"/>
  <c r="D20" i="37"/>
  <c r="C21" i="37"/>
  <c r="D21" i="37"/>
  <c r="C22" i="37"/>
  <c r="D22" i="37"/>
  <c r="C23" i="37"/>
  <c r="D23" i="37"/>
  <c r="C24" i="37"/>
  <c r="D24" i="37"/>
  <c r="C25" i="37"/>
  <c r="D25" i="37"/>
  <c r="C26" i="37"/>
  <c r="D26" i="37"/>
  <c r="D27" i="37"/>
  <c r="D29" i="37"/>
  <c r="D30" i="37"/>
  <c r="D31" i="37"/>
  <c r="C7" i="42" l="1"/>
  <c r="K36" i="42" s="1"/>
  <c r="C12" i="37"/>
  <c r="D12" i="37"/>
  <c r="K33" i="42" l="1"/>
  <c r="A33" i="42" s="1"/>
  <c r="K31" i="42"/>
  <c r="A31" i="42" s="1"/>
  <c r="K27" i="42"/>
  <c r="A27" i="42" s="1"/>
  <c r="K25" i="42"/>
  <c r="A25" i="42" s="1"/>
  <c r="K43" i="42"/>
  <c r="A43" i="42" s="1"/>
  <c r="K42" i="42"/>
  <c r="A42" i="42" s="1"/>
  <c r="K41" i="42"/>
  <c r="A41" i="42" s="1"/>
  <c r="K40" i="42"/>
  <c r="A40" i="42" s="1"/>
  <c r="K39" i="42"/>
  <c r="A39" i="42" s="1"/>
  <c r="K38" i="42"/>
  <c r="A38" i="42" s="1"/>
  <c r="K37" i="42"/>
  <c r="A37" i="42" s="1"/>
  <c r="A36" i="42"/>
  <c r="K34" i="42"/>
  <c r="A34" i="42" s="1"/>
  <c r="K32" i="42"/>
  <c r="A32" i="42" s="1"/>
  <c r="K30" i="42"/>
  <c r="A30" i="42" s="1"/>
  <c r="K28" i="42"/>
  <c r="A28" i="42" s="1"/>
  <c r="K26" i="42"/>
  <c r="A26" i="42" s="1"/>
  <c r="K24" i="42"/>
  <c r="A24" i="42" s="1"/>
  <c r="K23" i="42"/>
  <c r="A23" i="42" s="1"/>
  <c r="K22" i="42"/>
  <c r="A22" i="42" s="1"/>
  <c r="K21" i="42"/>
  <c r="A21" i="42" s="1"/>
  <c r="K20" i="42"/>
  <c r="A20" i="42" s="1"/>
  <c r="K19" i="42"/>
  <c r="A19" i="42" s="1"/>
  <c r="K18" i="42"/>
  <c r="A18" i="42" s="1"/>
  <c r="K17" i="42"/>
  <c r="A17" i="42" s="1"/>
  <c r="K16" i="42"/>
  <c r="A16" i="42" s="1"/>
  <c r="K15" i="42"/>
  <c r="A15" i="42" s="1"/>
  <c r="K14" i="42"/>
  <c r="A14" i="42" s="1"/>
  <c r="K13" i="42"/>
  <c r="A13" i="42" s="1"/>
  <c r="K12" i="42"/>
  <c r="A12" i="42" s="1"/>
  <c r="K35" i="42"/>
  <c r="A35" i="42" s="1"/>
  <c r="K29" i="42"/>
  <c r="A29" i="42" s="1"/>
  <c r="C7" i="43"/>
  <c r="K44" i="43" l="1"/>
  <c r="A44" i="43" s="1"/>
  <c r="K43" i="43"/>
  <c r="K45" i="43"/>
  <c r="A45" i="43" s="1"/>
  <c r="K36" i="43"/>
  <c r="K31" i="43"/>
  <c r="A31" i="43" s="1"/>
  <c r="K29" i="43"/>
  <c r="A29" i="43" s="1"/>
  <c r="K27" i="43"/>
  <c r="A27" i="43" s="1"/>
  <c r="A43" i="43"/>
  <c r="K42" i="43"/>
  <c r="A42" i="43" s="1"/>
  <c r="K41" i="43"/>
  <c r="A41" i="43" s="1"/>
  <c r="K40" i="43"/>
  <c r="A40" i="43" s="1"/>
  <c r="K39" i="43"/>
  <c r="A39" i="43" s="1"/>
  <c r="K38" i="43"/>
  <c r="A38" i="43" s="1"/>
  <c r="K37" i="43"/>
  <c r="A37" i="43" s="1"/>
  <c r="A36" i="43"/>
  <c r="K34" i="43"/>
  <c r="A34" i="43" s="1"/>
  <c r="K32" i="43"/>
  <c r="A32" i="43" s="1"/>
  <c r="K30" i="43"/>
  <c r="A30" i="43" s="1"/>
  <c r="K28" i="43"/>
  <c r="A28" i="43" s="1"/>
  <c r="K26" i="43"/>
  <c r="A26" i="43" s="1"/>
  <c r="K24" i="43"/>
  <c r="A24" i="43" s="1"/>
  <c r="K23" i="43"/>
  <c r="A23" i="43" s="1"/>
  <c r="K22" i="43"/>
  <c r="A22" i="43" s="1"/>
  <c r="K21" i="43"/>
  <c r="A21" i="43" s="1"/>
  <c r="K20" i="43"/>
  <c r="A20" i="43" s="1"/>
  <c r="K19" i="43"/>
  <c r="A19" i="43" s="1"/>
  <c r="K18" i="43"/>
  <c r="A18" i="43" s="1"/>
  <c r="K17" i="43"/>
  <c r="A17" i="43" s="1"/>
  <c r="K16" i="43"/>
  <c r="A16" i="43" s="1"/>
  <c r="K15" i="43"/>
  <c r="A15" i="43" s="1"/>
  <c r="K14" i="43"/>
  <c r="A14" i="43" s="1"/>
  <c r="K13" i="43"/>
  <c r="A13" i="43" s="1"/>
  <c r="K12" i="43"/>
  <c r="A12" i="43" s="1"/>
  <c r="K35" i="43"/>
  <c r="A35" i="43" s="1"/>
  <c r="K33" i="43"/>
  <c r="A33" i="43" s="1"/>
  <c r="K25" i="43"/>
  <c r="A25" i="43" s="1"/>
  <c r="Z16" i="28"/>
  <c r="AH19" i="28"/>
  <c r="AI19" i="28"/>
  <c r="AH20" i="28"/>
  <c r="AJ20" i="28" s="1"/>
  <c r="AI20" i="28"/>
  <c r="AB17" i="28" l="1"/>
  <c r="Z17" i="28"/>
  <c r="AA17" i="28" s="1"/>
  <c r="AB19" i="28"/>
  <c r="Z19" i="28"/>
  <c r="AA19" i="28" s="1"/>
  <c r="Z18" i="28"/>
  <c r="AA18" i="28" s="1"/>
  <c r="AB18" i="28"/>
  <c r="AJ19" i="28"/>
  <c r="AK19" i="28"/>
  <c r="G31" i="37"/>
  <c r="AE19" i="28" l="1"/>
  <c r="AG20" i="28"/>
  <c r="AB20" i="28"/>
  <c r="AE20" i="28" s="1"/>
  <c r="Z20" i="28"/>
  <c r="AA20" i="28" s="1"/>
  <c r="G30" i="37"/>
  <c r="AG19" i="28"/>
  <c r="AK20" i="28" l="1"/>
  <c r="B48" i="31" l="1"/>
  <c r="B48" i="30"/>
  <c r="B48" i="43" l="1"/>
  <c r="B46" i="42"/>
  <c r="AH18" i="28" l="1"/>
  <c r="AJ18" i="28" s="1"/>
  <c r="AI18" i="28"/>
  <c r="AH17" i="28" l="1"/>
  <c r="AJ17" i="28" s="1"/>
  <c r="AI17" i="28"/>
  <c r="G15" i="37" l="1"/>
  <c r="G17" i="37"/>
  <c r="G25" i="37"/>
  <c r="G29" i="37"/>
  <c r="G13" i="37" l="1"/>
  <c r="G27" i="37"/>
  <c r="G23" i="37"/>
  <c r="G19" i="37"/>
  <c r="G21" i="37"/>
  <c r="G28" i="37"/>
  <c r="G26" i="37"/>
  <c r="G24" i="37"/>
  <c r="G22" i="37"/>
  <c r="G20" i="37"/>
  <c r="G18" i="37"/>
  <c r="G16" i="37"/>
  <c r="G14" i="37"/>
  <c r="AH16" i="28"/>
  <c r="AJ16" i="28" s="1"/>
  <c r="AI16" i="28"/>
  <c r="AH15" i="28"/>
  <c r="AJ15" i="28" s="1"/>
  <c r="AI15" i="28"/>
  <c r="AH12" i="28"/>
  <c r="AI12" i="28"/>
  <c r="AH14" i="28"/>
  <c r="AI14" i="28"/>
  <c r="AH6" i="28"/>
  <c r="AI6" i="28"/>
  <c r="AH7" i="28"/>
  <c r="AI7" i="28"/>
  <c r="AK8" i="28"/>
  <c r="AK9" i="28"/>
  <c r="AK10" i="28"/>
  <c r="AK13" i="28"/>
  <c r="AK5" i="28"/>
  <c r="AH10" i="28"/>
  <c r="AI10" i="28"/>
  <c r="AH11" i="28"/>
  <c r="AI11" i="28"/>
  <c r="AH13" i="28"/>
  <c r="AI13" i="28"/>
  <c r="AI5" i="28"/>
  <c r="AH8" i="28"/>
  <c r="AI8" i="28"/>
  <c r="AH9" i="28"/>
  <c r="AI9" i="28"/>
  <c r="AH5" i="28"/>
  <c r="G12" i="37"/>
  <c r="AJ13" i="28" l="1"/>
  <c r="AJ11" i="28"/>
  <c r="AJ5" i="28"/>
  <c r="AJ8" i="28"/>
  <c r="AJ9" i="28"/>
  <c r="AJ7" i="28"/>
  <c r="AJ14" i="28"/>
  <c r="AJ10" i="28"/>
  <c r="AJ6" i="28"/>
  <c r="AJ12" i="28"/>
  <c r="AD18" i="28"/>
  <c r="AD17" i="28"/>
  <c r="AB14" i="28"/>
  <c r="AB5" i="28"/>
  <c r="Z13" i="28"/>
  <c r="AA13" i="28" s="1"/>
  <c r="AB11" i="28"/>
  <c r="AD14" i="28"/>
  <c r="AG14" i="28" s="1"/>
  <c r="AA16" i="28"/>
  <c r="AB13" i="28"/>
  <c r="AD11" i="28"/>
  <c r="AB9" i="28"/>
  <c r="Z9" i="28"/>
  <c r="AA9" i="28" s="1"/>
  <c r="AD13" i="28"/>
  <c r="AF13" i="28" s="1"/>
  <c r="AD6" i="28"/>
  <c r="AG6" i="28" s="1"/>
  <c r="AD16" i="28"/>
  <c r="AF16" i="28" s="1"/>
  <c r="Z5" i="28"/>
  <c r="AA5" i="28" s="1"/>
  <c r="AB6" i="28"/>
  <c r="AD9" i="28"/>
  <c r="AF9" i="28" s="1"/>
  <c r="AD5" i="28"/>
  <c r="AF5" i="28" s="1"/>
  <c r="AD7" i="28"/>
  <c r="AF7" i="28" s="1"/>
  <c r="Z7" i="28"/>
  <c r="AA7" i="28" s="1"/>
  <c r="AB8" i="28"/>
  <c r="Z14" i="28"/>
  <c r="AA14" i="28" s="1"/>
  <c r="AB10" i="28"/>
  <c r="AD12" i="28"/>
  <c r="AG12" i="28" s="1"/>
  <c r="Z12" i="28"/>
  <c r="AA12" i="28" s="1"/>
  <c r="AD8" i="28"/>
  <c r="Z10" i="28"/>
  <c r="AA10" i="28" s="1"/>
  <c r="AD10" i="28"/>
  <c r="Z8" i="28"/>
  <c r="AA8" i="28" s="1"/>
  <c r="AB15" i="28"/>
  <c r="AB7" i="28"/>
  <c r="AB16" i="28"/>
  <c r="Z11" i="28"/>
  <c r="AA11" i="28" s="1"/>
  <c r="Z6" i="28"/>
  <c r="AA6" i="28" s="1"/>
  <c r="AD15" i="28"/>
  <c r="Z15" i="28"/>
  <c r="AA15" i="28" s="1"/>
  <c r="AB12" i="28"/>
  <c r="AK18" i="28" l="1"/>
  <c r="AK17" i="28"/>
  <c r="AE18" i="28"/>
  <c r="AF18" i="28"/>
  <c r="AG18" i="28"/>
  <c r="AE17" i="28"/>
  <c r="AF17" i="28"/>
  <c r="AG17" i="28"/>
  <c r="AK6" i="28"/>
  <c r="AK14" i="28"/>
  <c r="AK12" i="28"/>
  <c r="AK15" i="28"/>
  <c r="AG13" i="28"/>
  <c r="AE14" i="28"/>
  <c r="AF14" i="28"/>
  <c r="AE11" i="28"/>
  <c r="AG11" i="28"/>
  <c r="AK11" i="28"/>
  <c r="AK16" i="28"/>
  <c r="AK7" i="28"/>
  <c r="AF6" i="28"/>
  <c r="AF11" i="28"/>
  <c r="AE13" i="28"/>
  <c r="AG9" i="28"/>
  <c r="AE16" i="28"/>
  <c r="AG16" i="28"/>
  <c r="AE6" i="28"/>
  <c r="AE9" i="28"/>
  <c r="AG5" i="28"/>
  <c r="AE7" i="28"/>
  <c r="AE8" i="28"/>
  <c r="AG7" i="28"/>
  <c r="AF12" i="28"/>
  <c r="AE12" i="28"/>
  <c r="AE5" i="28"/>
  <c r="AE10" i="28"/>
  <c r="AE15" i="28"/>
  <c r="AF8" i="28"/>
  <c r="AG8" i="28"/>
  <c r="AG10" i="28"/>
  <c r="AF10" i="28"/>
  <c r="AF15" i="28"/>
  <c r="AG15" i="28"/>
  <c r="C7" i="30" l="1"/>
  <c r="A35" i="30" l="1"/>
  <c r="A33" i="30"/>
  <c r="A31" i="30"/>
  <c r="A29" i="30"/>
  <c r="A27" i="30"/>
  <c r="A25" i="30"/>
  <c r="A43" i="30"/>
  <c r="A42" i="30"/>
  <c r="A41" i="30"/>
  <c r="A40" i="30"/>
  <c r="A39" i="30"/>
  <c r="A38" i="30"/>
  <c r="A37" i="30"/>
  <c r="A36" i="30"/>
  <c r="A34" i="30"/>
  <c r="A32" i="30"/>
  <c r="A30" i="30"/>
  <c r="A28" i="30"/>
  <c r="A26" i="30"/>
  <c r="A24" i="30"/>
  <c r="A23" i="30"/>
  <c r="A22" i="30"/>
  <c r="A21" i="30"/>
  <c r="A20" i="30"/>
  <c r="A19" i="30"/>
  <c r="A18" i="30"/>
  <c r="A17" i="30"/>
  <c r="A16" i="30"/>
  <c r="A15" i="30"/>
  <c r="A14" i="30"/>
  <c r="A13" i="30"/>
  <c r="A12" i="30"/>
  <c r="C7" i="31"/>
  <c r="A43" i="31" l="1"/>
  <c r="A40" i="31"/>
  <c r="A39" i="31"/>
  <c r="A36" i="31"/>
  <c r="A33" i="31"/>
  <c r="A32" i="31"/>
  <c r="A22" i="31"/>
  <c r="A21" i="31"/>
  <c r="A18" i="31"/>
  <c r="A17" i="31"/>
  <c r="A14" i="31"/>
  <c r="A13" i="31"/>
  <c r="A42" i="31"/>
  <c r="A41" i="31"/>
  <c r="A38" i="31"/>
  <c r="A37" i="31"/>
  <c r="A35" i="31"/>
  <c r="A34" i="31"/>
  <c r="A31" i="31"/>
  <c r="A30" i="31"/>
  <c r="A29" i="31"/>
  <c r="A28" i="31"/>
  <c r="A27" i="31"/>
  <c r="A26" i="31"/>
  <c r="A25" i="31"/>
  <c r="A24" i="31"/>
  <c r="A23" i="31"/>
  <c r="A20" i="31"/>
  <c r="A19" i="31"/>
  <c r="A16" i="31"/>
  <c r="A15" i="31"/>
  <c r="A12" i="31"/>
  <c r="C7" i="32"/>
  <c r="A43" i="32" l="1"/>
  <c r="A40" i="32"/>
  <c r="A39" i="32"/>
  <c r="A36" i="32"/>
  <c r="A33" i="32"/>
  <c r="A32" i="32"/>
  <c r="A29" i="32"/>
  <c r="A28" i="32"/>
  <c r="A21" i="32"/>
  <c r="A19" i="32"/>
  <c r="A17" i="32"/>
  <c r="A15" i="32"/>
  <c r="A13" i="32"/>
  <c r="A12" i="32"/>
  <c r="A42" i="32"/>
  <c r="A41" i="32"/>
  <c r="A38" i="32"/>
  <c r="A37" i="32"/>
  <c r="A35" i="32"/>
  <c r="A34" i="32"/>
  <c r="A31" i="32"/>
  <c r="A30" i="32"/>
  <c r="A27" i="32"/>
  <c r="A26" i="32"/>
  <c r="A25" i="32"/>
  <c r="A24" i="32"/>
  <c r="A23" i="32"/>
  <c r="A22" i="32"/>
  <c r="A20" i="32"/>
  <c r="A18" i="32"/>
  <c r="A16" i="32"/>
  <c r="A14" i="32"/>
  <c r="C7" i="33"/>
  <c r="A43" i="33" l="1"/>
  <c r="A42" i="33"/>
  <c r="A41" i="33"/>
  <c r="A40" i="33"/>
  <c r="A39" i="33"/>
  <c r="A38" i="33"/>
  <c r="A35" i="33"/>
  <c r="A34" i="33"/>
  <c r="A31" i="33"/>
  <c r="A30" i="33"/>
  <c r="A27" i="33"/>
  <c r="A26" i="33"/>
  <c r="A33" i="33"/>
  <c r="A29" i="33"/>
  <c r="A37" i="33"/>
  <c r="A36" i="33"/>
  <c r="A32" i="33"/>
  <c r="A28" i="33"/>
  <c r="A25" i="33"/>
  <c r="A24" i="33"/>
  <c r="A23" i="33"/>
  <c r="A22" i="33"/>
  <c r="A21" i="33"/>
  <c r="A20" i="33"/>
  <c r="A19" i="33"/>
  <c r="A18" i="33"/>
  <c r="A17" i="33"/>
  <c r="A16" i="33"/>
  <c r="A15" i="33"/>
  <c r="A14" i="33"/>
  <c r="A13" i="33"/>
  <c r="A12" i="33"/>
  <c r="C7" i="34"/>
  <c r="A35" i="34" l="1"/>
  <c r="A33" i="34"/>
  <c r="A31" i="34"/>
  <c r="A30" i="34"/>
  <c r="A29" i="34"/>
  <c r="A28" i="34"/>
  <c r="A27" i="34"/>
  <c r="A26" i="34"/>
  <c r="A25" i="34"/>
  <c r="A43" i="34"/>
  <c r="A42" i="34"/>
  <c r="A41" i="34"/>
  <c r="A40" i="34"/>
  <c r="A39" i="34"/>
  <c r="A38" i="34"/>
  <c r="A37" i="34"/>
  <c r="A36" i="34"/>
  <c r="A34" i="34"/>
  <c r="A32" i="34"/>
  <c r="A24" i="34"/>
  <c r="A23" i="34"/>
  <c r="A22" i="34"/>
  <c r="A21" i="34"/>
  <c r="A20" i="34"/>
  <c r="A19" i="34"/>
  <c r="A18" i="34"/>
  <c r="A17" i="34"/>
  <c r="A16" i="34"/>
  <c r="A15" i="34"/>
  <c r="A14" i="34"/>
  <c r="A13" i="34"/>
  <c r="A12" i="34"/>
  <c r="C7" i="35"/>
  <c r="A35" i="35" l="1"/>
  <c r="A33" i="35"/>
  <c r="A31" i="35"/>
  <c r="A30" i="35"/>
  <c r="A29" i="35"/>
  <c r="A28" i="35"/>
  <c r="A27" i="35"/>
  <c r="A26" i="35"/>
  <c r="A25" i="35"/>
  <c r="A43" i="35"/>
  <c r="A42" i="35"/>
  <c r="A41" i="35"/>
  <c r="A40" i="35"/>
  <c r="A39" i="35"/>
  <c r="A38" i="35"/>
  <c r="A37" i="35"/>
  <c r="A36" i="35"/>
  <c r="A34" i="35"/>
  <c r="A32" i="35"/>
  <c r="A24" i="35"/>
  <c r="A23" i="35"/>
  <c r="A22" i="35"/>
  <c r="A21" i="35"/>
  <c r="A20" i="35"/>
  <c r="A19" i="35"/>
  <c r="A18" i="35"/>
  <c r="A17" i="35"/>
  <c r="A16" i="35"/>
  <c r="A15" i="35"/>
  <c r="A14" i="35"/>
  <c r="A13" i="35"/>
  <c r="A12" i="35"/>
  <c r="C7" i="36"/>
  <c r="K45" i="36" l="1"/>
  <c r="A45" i="36" s="1"/>
  <c r="K43" i="36"/>
  <c r="K41" i="36"/>
  <c r="K39" i="36"/>
  <c r="K37" i="36"/>
  <c r="K35" i="36"/>
  <c r="K33" i="36"/>
  <c r="K31" i="36"/>
  <c r="K29" i="36"/>
  <c r="K27" i="36"/>
  <c r="K25" i="36"/>
  <c r="K23" i="36"/>
  <c r="K21" i="36"/>
  <c r="K19" i="36"/>
  <c r="K17" i="36"/>
  <c r="K15" i="36"/>
  <c r="K13" i="36"/>
  <c r="K44" i="36"/>
  <c r="A44" i="36" s="1"/>
  <c r="K42" i="36"/>
  <c r="K40" i="36"/>
  <c r="K38" i="36"/>
  <c r="K36" i="36"/>
  <c r="K34" i="36"/>
  <c r="K32" i="36"/>
  <c r="K30" i="36"/>
  <c r="K28" i="36"/>
  <c r="K26" i="36"/>
  <c r="K24" i="36"/>
  <c r="K22" i="36"/>
  <c r="K20" i="36"/>
  <c r="K18" i="36"/>
  <c r="K16" i="36"/>
  <c r="K14" i="36"/>
  <c r="K12" i="36"/>
  <c r="A35" i="36"/>
  <c r="A33" i="36"/>
  <c r="A31" i="36"/>
  <c r="A30" i="36"/>
  <c r="A29" i="36"/>
  <c r="A28" i="36"/>
  <c r="A27" i="36"/>
  <c r="A26" i="36"/>
  <c r="A25" i="36"/>
  <c r="A43" i="36"/>
  <c r="A42" i="36"/>
  <c r="A41" i="36"/>
  <c r="A40" i="36"/>
  <c r="A39" i="36"/>
  <c r="A38" i="36"/>
  <c r="A37" i="36"/>
  <c r="A36" i="36"/>
  <c r="A34" i="36"/>
  <c r="A32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C7" i="37"/>
  <c r="K45" i="37" l="1"/>
  <c r="A45" i="37" s="1"/>
  <c r="K43" i="37"/>
  <c r="A43" i="37" s="1"/>
  <c r="K41" i="37"/>
  <c r="K39" i="37"/>
  <c r="K37" i="37"/>
  <c r="K35" i="37"/>
  <c r="K33" i="37"/>
  <c r="K31" i="37"/>
  <c r="K29" i="37"/>
  <c r="K27" i="37"/>
  <c r="K25" i="37"/>
  <c r="K23" i="37"/>
  <c r="K21" i="37"/>
  <c r="K19" i="37"/>
  <c r="K17" i="37"/>
  <c r="K15" i="37"/>
  <c r="K13" i="37"/>
  <c r="K44" i="37"/>
  <c r="A44" i="37" s="1"/>
  <c r="K42" i="37"/>
  <c r="K40" i="37"/>
  <c r="K38" i="37"/>
  <c r="K36" i="37"/>
  <c r="K34" i="37"/>
  <c r="K32" i="37"/>
  <c r="K30" i="37"/>
  <c r="K28" i="37"/>
  <c r="K26" i="37"/>
  <c r="K24" i="37"/>
  <c r="K22" i="37"/>
  <c r="K20" i="37"/>
  <c r="K18" i="37"/>
  <c r="K16" i="37"/>
  <c r="K14" i="37"/>
  <c r="K12" i="37"/>
  <c r="A42" i="37"/>
  <c r="A41" i="37"/>
  <c r="A40" i="37"/>
  <c r="A39" i="37"/>
  <c r="A38" i="37"/>
  <c r="A37" i="37"/>
  <c r="A36" i="37"/>
  <c r="A35" i="37"/>
  <c r="A32" i="37"/>
  <c r="A33" i="37"/>
  <c r="A34" i="37"/>
  <c r="A30" i="37"/>
  <c r="A31" i="37"/>
  <c r="A26" i="37"/>
  <c r="A20" i="37"/>
  <c r="A18" i="37"/>
  <c r="A29" i="37"/>
  <c r="A22" i="37"/>
  <c r="A28" i="37"/>
  <c r="A25" i="37"/>
  <c r="A13" i="37"/>
  <c r="A19" i="37"/>
  <c r="A12" i="37"/>
  <c r="A15" i="37"/>
  <c r="A17" i="37"/>
  <c r="A27" i="37"/>
  <c r="A14" i="37"/>
  <c r="A21" i="37"/>
  <c r="A16" i="37"/>
  <c r="A23" i="37"/>
  <c r="A24" i="37"/>
  <c r="B26" i="34"/>
  <c r="C23" i="28" s="1"/>
  <c r="B23" i="34"/>
  <c r="C22" i="28" s="1"/>
  <c r="B12" i="42"/>
  <c r="B12" i="43"/>
  <c r="B12" i="29"/>
  <c r="B12" i="30"/>
  <c r="B12" i="31"/>
  <c r="B12" i="32"/>
  <c r="B12" i="33"/>
  <c r="B12" i="34"/>
  <c r="B12" i="35"/>
  <c r="B14" i="42"/>
  <c r="B14" i="43"/>
  <c r="B14" i="29"/>
  <c r="B14" i="30"/>
  <c r="B14" i="31"/>
  <c r="B14" i="32"/>
  <c r="B14" i="33"/>
  <c r="B14" i="34"/>
  <c r="B14" i="35"/>
  <c r="B16" i="42"/>
  <c r="B16" i="43"/>
  <c r="B16" i="29"/>
  <c r="B16" i="30"/>
  <c r="B16" i="31"/>
  <c r="B16" i="32"/>
  <c r="B16" i="33"/>
  <c r="B16" i="34"/>
  <c r="B16" i="35"/>
  <c r="B18" i="42"/>
  <c r="B18" i="43"/>
  <c r="B18" i="29"/>
  <c r="B18" i="30"/>
  <c r="B18" i="31"/>
  <c r="B18" i="32"/>
  <c r="B18" i="33"/>
  <c r="B18" i="34"/>
  <c r="B18" i="35"/>
  <c r="B20" i="42"/>
  <c r="B20" i="43"/>
  <c r="B20" i="29"/>
  <c r="B20" i="30"/>
  <c r="B20" i="31"/>
  <c r="B20" i="32"/>
  <c r="B20" i="33"/>
  <c r="B20" i="34"/>
  <c r="B20" i="35"/>
  <c r="B22" i="42"/>
  <c r="B22" i="43"/>
  <c r="B22" i="29"/>
  <c r="B22" i="30"/>
  <c r="B22" i="31"/>
  <c r="B22" i="32"/>
  <c r="B22" i="33"/>
  <c r="B22" i="34"/>
  <c r="B22" i="35"/>
  <c r="B24" i="42"/>
  <c r="B24" i="43"/>
  <c r="B24" i="29"/>
  <c r="B24" i="30"/>
  <c r="B24" i="31"/>
  <c r="B24" i="32"/>
  <c r="B24" i="33"/>
  <c r="B24" i="34"/>
  <c r="B24" i="35"/>
  <c r="B26" i="42"/>
  <c r="B26" i="43"/>
  <c r="B26" i="29"/>
  <c r="B26" i="30"/>
  <c r="B26" i="31"/>
  <c r="B26" i="32"/>
  <c r="B26" i="33"/>
  <c r="B26" i="35"/>
  <c r="B28" i="42"/>
  <c r="B28" i="43"/>
  <c r="B28" i="29"/>
  <c r="B28" i="30"/>
  <c r="B28" i="31"/>
  <c r="B28" i="32"/>
  <c r="B28" i="33"/>
  <c r="B28" i="34"/>
  <c r="B28" i="35"/>
  <c r="B30" i="42"/>
  <c r="B30" i="43"/>
  <c r="B30" i="29"/>
  <c r="B30" i="30"/>
  <c r="B30" i="31"/>
  <c r="B30" i="32"/>
  <c r="B30" i="33"/>
  <c r="B30" i="34"/>
  <c r="B30" i="35"/>
  <c r="B38" i="42"/>
  <c r="B38" i="43"/>
  <c r="B38" i="29"/>
  <c r="B38" i="30"/>
  <c r="B38" i="31"/>
  <c r="B38" i="32"/>
  <c r="B38" i="33"/>
  <c r="B38" i="36"/>
  <c r="B40" i="42"/>
  <c r="B40" i="43"/>
  <c r="B40" i="29"/>
  <c r="B40" i="30"/>
  <c r="B40" i="31"/>
  <c r="B40" i="32"/>
  <c r="B40" i="33"/>
  <c r="B40" i="35"/>
  <c r="B40" i="36"/>
  <c r="B42" i="42"/>
  <c r="B42" i="43"/>
  <c r="B42" i="29"/>
  <c r="B42" i="30"/>
  <c r="B42" i="31"/>
  <c r="B42" i="32"/>
  <c r="B42" i="33"/>
  <c r="B42" i="35"/>
  <c r="B42" i="36"/>
  <c r="B12" i="36"/>
  <c r="B12" i="37" s="1"/>
  <c r="B14" i="36"/>
  <c r="B14" i="37" s="1"/>
  <c r="B16" i="36"/>
  <c r="B16" i="37" s="1"/>
  <c r="B18" i="36"/>
  <c r="B18" i="37" s="1"/>
  <c r="B20" i="36"/>
  <c r="B20" i="37" s="1"/>
  <c r="B22" i="36"/>
  <c r="B22" i="37" s="1"/>
  <c r="B24" i="36"/>
  <c r="B24" i="37" s="1"/>
  <c r="B38" i="37"/>
  <c r="B40" i="34"/>
  <c r="B40" i="37" s="1"/>
  <c r="B42" i="34"/>
  <c r="B42" i="37" s="1"/>
  <c r="C13" i="28"/>
  <c r="C5" i="28"/>
  <c r="C14" i="28"/>
  <c r="C9" i="28"/>
  <c r="C17" i="28"/>
  <c r="C19" i="28"/>
  <c r="C12" i="28"/>
  <c r="C8" i="28"/>
  <c r="C7" i="28"/>
  <c r="C10" i="28"/>
  <c r="C33" i="28" l="1"/>
  <c r="C35" i="28"/>
  <c r="B13" i="42"/>
  <c r="B13" i="43"/>
  <c r="B13" i="29"/>
  <c r="B13" i="30"/>
  <c r="B13" i="31"/>
  <c r="B13" i="32"/>
  <c r="B13" i="33"/>
  <c r="B13" i="34"/>
  <c r="B13" i="36"/>
  <c r="B13" i="37" s="1"/>
  <c r="B13" i="35"/>
  <c r="B15" i="42"/>
  <c r="B15" i="43"/>
  <c r="B15" i="29"/>
  <c r="B15" i="30"/>
  <c r="B15" i="31"/>
  <c r="B15" i="32"/>
  <c r="B15" i="33"/>
  <c r="B15" i="34"/>
  <c r="B15" i="36"/>
  <c r="B15" i="37" s="1"/>
  <c r="B15" i="35"/>
  <c r="B17" i="42"/>
  <c r="B17" i="43"/>
  <c r="B17" i="29"/>
  <c r="B17" i="30"/>
  <c r="B17" i="31"/>
  <c r="B17" i="32"/>
  <c r="B17" i="33"/>
  <c r="B17" i="34"/>
  <c r="B17" i="36"/>
  <c r="B17" i="37" s="1"/>
  <c r="B17" i="35"/>
  <c r="B19" i="42"/>
  <c r="B19" i="43"/>
  <c r="B19" i="29"/>
  <c r="B19" i="30"/>
  <c r="B19" i="31"/>
  <c r="B19" i="32"/>
  <c r="B19" i="33"/>
  <c r="B19" i="34"/>
  <c r="B19" i="36"/>
  <c r="B19" i="37" s="1"/>
  <c r="B19" i="35"/>
  <c r="B21" i="42"/>
  <c r="B21" i="43"/>
  <c r="B21" i="29"/>
  <c r="B21" i="30"/>
  <c r="B21" i="31"/>
  <c r="B21" i="32"/>
  <c r="B21" i="33"/>
  <c r="B21" i="34"/>
  <c r="B21" i="36"/>
  <c r="B21" i="37" s="1"/>
  <c r="B21" i="35"/>
  <c r="B23" i="42"/>
  <c r="B23" i="43"/>
  <c r="B23" i="29"/>
  <c r="B23" i="30"/>
  <c r="B23" i="31"/>
  <c r="B23" i="32"/>
  <c r="B23" i="33"/>
  <c r="B23" i="36"/>
  <c r="B23" i="37" s="1"/>
  <c r="B23" i="35"/>
  <c r="B27" i="42"/>
  <c r="B27" i="43"/>
  <c r="B27" i="29"/>
  <c r="B27" i="30"/>
  <c r="B27" i="31"/>
  <c r="B27" i="32"/>
  <c r="B27" i="33"/>
  <c r="B27" i="34"/>
  <c r="B27" i="35"/>
  <c r="B29" i="42"/>
  <c r="B29" i="43"/>
  <c r="B29" i="29"/>
  <c r="B29" i="30"/>
  <c r="B29" i="31"/>
  <c r="B29" i="32"/>
  <c r="B29" i="33"/>
  <c r="B29" i="34"/>
  <c r="B29" i="35"/>
  <c r="B31" i="42"/>
  <c r="B31" i="43"/>
  <c r="B31" i="29"/>
  <c r="B31" i="30"/>
  <c r="B31" i="31"/>
  <c r="B31" i="32"/>
  <c r="B31" i="33"/>
  <c r="B31" i="34"/>
  <c r="B31" i="35"/>
  <c r="B37" i="42"/>
  <c r="B37" i="43"/>
  <c r="B37" i="29"/>
  <c r="B37" i="30"/>
  <c r="B37" i="31"/>
  <c r="B37" i="32"/>
  <c r="B37" i="33"/>
  <c r="B37" i="35"/>
  <c r="B37" i="34"/>
  <c r="B37" i="36"/>
  <c r="B39" i="42"/>
  <c r="B39" i="43"/>
  <c r="B39" i="29"/>
  <c r="B39" i="30"/>
  <c r="B39" i="31"/>
  <c r="B39" i="32"/>
  <c r="B39" i="33"/>
  <c r="B39" i="35"/>
  <c r="B39" i="34"/>
  <c r="B39" i="36"/>
  <c r="B41" i="42"/>
  <c r="B41" i="43"/>
  <c r="B41" i="29"/>
  <c r="B41" i="30"/>
  <c r="B41" i="31"/>
  <c r="B41" i="32"/>
  <c r="B41" i="33"/>
  <c r="B41" i="35"/>
  <c r="B41" i="34"/>
  <c r="B41" i="36"/>
  <c r="B43" i="42"/>
  <c r="B43" i="43"/>
  <c r="B43" i="29"/>
  <c r="B43" i="30"/>
  <c r="B43" i="31"/>
  <c r="B43" i="32"/>
  <c r="B43" i="33"/>
  <c r="B43" i="34"/>
  <c r="B43" i="36"/>
  <c r="B43" i="35"/>
  <c r="B26" i="36"/>
  <c r="B26" i="37" s="1"/>
  <c r="B27" i="36"/>
  <c r="B27" i="37" s="1"/>
  <c r="B28" i="36"/>
  <c r="B28" i="37" s="1"/>
  <c r="B29" i="36"/>
  <c r="B29" i="37" s="1"/>
  <c r="B30" i="36"/>
  <c r="B30" i="37" s="1"/>
  <c r="B31" i="36"/>
  <c r="B31" i="37" s="1"/>
  <c r="C16" i="28"/>
  <c r="C15" i="28"/>
  <c r="C6" i="28"/>
  <c r="C11" i="28"/>
  <c r="C20" i="28"/>
  <c r="C18" i="28"/>
  <c r="C24" i="28" l="1"/>
  <c r="C36" i="28"/>
  <c r="B43" i="37"/>
  <c r="B41" i="37"/>
  <c r="C34" i="28"/>
  <c r="B39" i="37"/>
  <c r="C32" i="28"/>
  <c r="B37" i="37"/>
  <c r="C30" i="28"/>
</calcChain>
</file>

<file path=xl/sharedStrings.xml><?xml version="1.0" encoding="utf-8"?>
<sst xmlns="http://schemas.openxmlformats.org/spreadsheetml/2006/main" count="1073" uniqueCount="252">
  <si>
    <t>Lut. Service Shop</t>
  </si>
  <si>
    <t>Day Nursery</t>
  </si>
  <si>
    <t>A6 Kibworth</t>
  </si>
  <si>
    <t>Concentrations of Nitrogen Dioxide</t>
  </si>
  <si>
    <t>Jazz Hair</t>
  </si>
  <si>
    <t>location</t>
  </si>
  <si>
    <t>Our Tube No.</t>
  </si>
  <si>
    <t>Grid Reference</t>
  </si>
  <si>
    <t>77 leicester road</t>
  </si>
  <si>
    <t>EXPOSURE</t>
  </si>
  <si>
    <t>SITE REF</t>
  </si>
  <si>
    <t>START</t>
  </si>
  <si>
    <t>FINISH</t>
  </si>
  <si>
    <t>TIME</t>
  </si>
  <si>
    <t>DATE</t>
  </si>
  <si>
    <t>Exposure (hours)</t>
  </si>
  <si>
    <t>BIAS =</t>
  </si>
  <si>
    <t>In AQMA ?</t>
  </si>
  <si>
    <t>Y</t>
  </si>
  <si>
    <t>N</t>
  </si>
  <si>
    <t>Confidence level</t>
  </si>
  <si>
    <t>Standard Deviation</t>
  </si>
  <si>
    <t>confidence interval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</si>
  <si>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</si>
  <si>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</si>
  <si>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</si>
  <si>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</si>
  <si>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</si>
  <si>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</si>
  <si>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</si>
  <si>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</si>
  <si>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</si>
  <si>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</si>
  <si>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</si>
  <si>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</si>
  <si>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X</t>
  </si>
  <si>
    <r>
      <t>μgm</t>
    </r>
    <r>
      <rPr>
        <vertAlign val="superscript"/>
        <sz val="10"/>
        <rFont val="Times New Roman"/>
        <family val="1"/>
      </rPr>
      <t>-3</t>
    </r>
  </si>
  <si>
    <t>Site Name</t>
  </si>
  <si>
    <t>Roadside</t>
  </si>
  <si>
    <t>Pollutants Monitored</t>
  </si>
  <si>
    <t>Distance to kerb of nearest road
(N/A if not applicable)</t>
  </si>
  <si>
    <t>Worst-case Location?</t>
  </si>
  <si>
    <t>Relevant
Exposure? (Y/N with  distance (m) to relevant exposure)</t>
  </si>
  <si>
    <t>Site Type</t>
  </si>
  <si>
    <t>find relevant background concentration</t>
  </si>
  <si>
    <r>
      <t>background NO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</si>
  <si>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</si>
  <si>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% year data coverage</t>
  </si>
  <si>
    <t>26 Market Street Lutterworth</t>
  </si>
  <si>
    <t>6 The Terrace Rugby Road</t>
  </si>
  <si>
    <t>17 Rugby road Lutterworth</t>
  </si>
  <si>
    <t>24 Rugby Road Lutterworth</t>
  </si>
  <si>
    <t>period length</t>
  </si>
  <si>
    <r>
      <t>NO</t>
    </r>
    <r>
      <rPr>
        <vertAlign val="subscript"/>
        <sz val="10"/>
        <rFont val="Arial"/>
        <family val="2"/>
      </rPr>
      <t>2</t>
    </r>
  </si>
  <si>
    <t>% period coverage</t>
  </si>
  <si>
    <t>no of results</t>
  </si>
  <si>
    <t>Façade Correction 
(See Box 2.3 pg 2-6 LAQM.TG(09))</t>
  </si>
  <si>
    <r>
      <t>Façade Corrected Bias Adjusted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</si>
  <si>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</si>
  <si>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t>Homeside main street Theddingworth</t>
  </si>
  <si>
    <t>Spencerdene main street theddingworth</t>
  </si>
  <si>
    <t xml:space="preserve">  </t>
  </si>
  <si>
    <t>regent court</t>
  </si>
  <si>
    <r>
      <t>Measurement Period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</si>
  <si>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Harborough District Council</t>
  </si>
  <si>
    <t>Local_Auth_Code</t>
  </si>
  <si>
    <t>x</t>
  </si>
  <si>
    <t>y</t>
  </si>
  <si>
    <t>geo_area</t>
  </si>
  <si>
    <t>EU_zone_agglom_01</t>
  </si>
  <si>
    <t>01n</t>
  </si>
  <si>
    <t>11n</t>
  </si>
  <si>
    <t>12n</t>
  </si>
  <si>
    <t>18n</t>
  </si>
  <si>
    <t>22n</t>
  </si>
  <si>
    <t>23n</t>
  </si>
  <si>
    <t>24n</t>
  </si>
  <si>
    <t>25n</t>
  </si>
  <si>
    <t>26n</t>
  </si>
  <si>
    <t>27n</t>
  </si>
  <si>
    <t>28n</t>
  </si>
  <si>
    <t>29n</t>
  </si>
  <si>
    <t>Site ID</t>
  </si>
  <si>
    <t>30n</t>
  </si>
  <si>
    <t>40 regent street lutterworth</t>
  </si>
  <si>
    <t xml:space="preserve">69 leicester road Kibworth </t>
  </si>
  <si>
    <t>31n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</si>
  <si>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</si>
  <si>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</si>
  <si>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</si>
  <si>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</si>
  <si>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</si>
  <si>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</si>
  <si>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</si>
  <si>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</si>
  <si>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</si>
  <si>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</si>
  <si>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</si>
  <si>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</si>
  <si>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</si>
  <si>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</si>
  <si>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</si>
  <si>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</si>
  <si>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</si>
  <si>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</si>
  <si>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Nitrogen Dioxide </t>
  </si>
  <si>
    <t>Customer:</t>
  </si>
  <si>
    <t>Harb</t>
  </si>
  <si>
    <t>Tubes sent to:</t>
  </si>
  <si>
    <t>Customer Name:</t>
  </si>
  <si>
    <t>Quotation:</t>
  </si>
  <si>
    <t>DIF-ANU-8249</t>
  </si>
  <si>
    <t>Gareth Rees</t>
  </si>
  <si>
    <t>Tube Batch Number:</t>
  </si>
  <si>
    <t>Period:</t>
  </si>
  <si>
    <t>Company Name:</t>
  </si>
  <si>
    <t>Environmental scientifics group</t>
  </si>
  <si>
    <t>19</t>
  </si>
  <si>
    <t>20</t>
  </si>
  <si>
    <t>sign post outside White House Farm Watling street</t>
  </si>
  <si>
    <t>32n</t>
  </si>
  <si>
    <t>33n</t>
  </si>
  <si>
    <t>sign outside 64 Leicester Road Kibworth</t>
  </si>
  <si>
    <t>34n</t>
  </si>
  <si>
    <t>AREA</t>
  </si>
  <si>
    <t>Lutterworth</t>
  </si>
  <si>
    <t>Kibworth</t>
  </si>
  <si>
    <t>Market Harborough</t>
  </si>
  <si>
    <t>Theddingworth</t>
  </si>
  <si>
    <t>A5</t>
  </si>
  <si>
    <t>(01)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</si>
  <si>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</si>
  <si>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</si>
  <si>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</si>
  <si>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</si>
  <si>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</si>
  <si>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</si>
  <si>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</si>
  <si>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</si>
  <si>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</si>
  <si>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</si>
  <si>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</si>
  <si>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N2488</t>
  </si>
  <si>
    <t>35n</t>
  </si>
  <si>
    <t>36n</t>
  </si>
  <si>
    <t xml:space="preserve">signpost just north of 11 Leicester road Kibworth </t>
  </si>
  <si>
    <t xml:space="preserve">lamppost outside 78 leicester road kibworth </t>
  </si>
  <si>
    <t xml:space="preserve">pizza Express st marys road </t>
  </si>
  <si>
    <t>37n</t>
  </si>
  <si>
    <t>Concentrations are as ug.m-3 NO2</t>
  </si>
  <si>
    <t>Total_NO2_17</t>
  </si>
  <si>
    <t>2017 background</t>
  </si>
  <si>
    <t xml:space="preserve">Estimated Background Air Pollution Maps (base year 2013), downloaded from http://uk-air.defra.gov.uk/data/laqm-background-home.  Total annual mean concentrations based on 1 km x 1 km grid squares are provided. For further information please refer to the LAQM Support Helpdesk at http://laqm.defra.gov.uk/helpdesks.html </t>
  </si>
  <si>
    <r>
      <t>Bias adjusted 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</si>
  <si>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21</t>
  </si>
  <si>
    <t>22</t>
  </si>
  <si>
    <t>23</t>
  </si>
  <si>
    <t>106 main street kibworth</t>
  </si>
  <si>
    <t>lamppost 29 church road kibworth</t>
  </si>
  <si>
    <t>coach and horse kibworth</t>
  </si>
  <si>
    <t>38n</t>
  </si>
  <si>
    <t>39n</t>
  </si>
  <si>
    <t>40n</t>
  </si>
  <si>
    <t xml:space="preserve">Alma House, Watling Street Claybrooke Parva </t>
  </si>
  <si>
    <t>Diffusion Tube Laboratory
SOCOTEC
12 Moorbrook
Southmead Industrial Park
Didcot
Oxon
OX11 7HP</t>
  </si>
  <si>
    <t>24</t>
  </si>
  <si>
    <t>25</t>
  </si>
  <si>
    <t>lampost outside 52 Leicester Road</t>
  </si>
  <si>
    <t xml:space="preserve">road sign on leicester road, rear of 9 Milestone Close </t>
  </si>
  <si>
    <t>41n</t>
  </si>
  <si>
    <t>42n</t>
  </si>
  <si>
    <t>26</t>
  </si>
  <si>
    <t>27</t>
  </si>
  <si>
    <t>28</t>
  </si>
  <si>
    <t>29</t>
  </si>
  <si>
    <t>30</t>
  </si>
  <si>
    <t>31</t>
  </si>
  <si>
    <t>43n</t>
  </si>
  <si>
    <t>44n</t>
  </si>
  <si>
    <t>45n</t>
  </si>
  <si>
    <t>46n</t>
  </si>
  <si>
    <t>47n</t>
  </si>
  <si>
    <t>26 Dunton Road BA</t>
  </si>
  <si>
    <t xml:space="preserve">Broughton Astley </t>
  </si>
  <si>
    <t>Walcote</t>
  </si>
  <si>
    <t>3 dunton road BA</t>
  </si>
  <si>
    <t>lampost est of 5 Lutterworth road Walcote</t>
  </si>
  <si>
    <t>32</t>
  </si>
  <si>
    <t>lamppost outside 12 Springfield Street MH</t>
  </si>
  <si>
    <t>48n</t>
  </si>
  <si>
    <t>7 leicester road MH</t>
  </si>
  <si>
    <t>53 northamton road MH</t>
  </si>
  <si>
    <t>sw junction welland park road and northamton road MH</t>
  </si>
  <si>
    <t>49n</t>
  </si>
  <si>
    <t>]=</t>
  </si>
  <si>
    <t>N3713</t>
  </si>
  <si>
    <t>N3734</t>
  </si>
  <si>
    <t>N3795</t>
  </si>
  <si>
    <t>33</t>
  </si>
  <si>
    <t>34</t>
  </si>
  <si>
    <t>missing</t>
  </si>
  <si>
    <t>51n</t>
  </si>
  <si>
    <t>50n</t>
  </si>
  <si>
    <t>Fleckney</t>
  </si>
  <si>
    <t>Bushby</t>
  </si>
  <si>
    <t>lamppost outside thurnby memorial hall, main street, bushby</t>
  </si>
  <si>
    <t xml:space="preserve">lamppost carpark adjacent Fleckney Fish bar, High street Fleckney </t>
  </si>
  <si>
    <t>Missing</t>
  </si>
  <si>
    <t xml:space="preserve">Tube Reference </t>
  </si>
  <si>
    <t>NA S02</t>
  </si>
  <si>
    <t>NA S10</t>
  </si>
  <si>
    <t>NA S11</t>
  </si>
  <si>
    <t>NA S17</t>
  </si>
  <si>
    <t>NA S29</t>
  </si>
  <si>
    <t>NA S21</t>
  </si>
  <si>
    <t>NA S24</t>
  </si>
  <si>
    <t>NA S25</t>
  </si>
  <si>
    <t>NA S23</t>
  </si>
  <si>
    <t>NA S27</t>
  </si>
  <si>
    <t>NA S28</t>
  </si>
  <si>
    <t>NA S26</t>
  </si>
  <si>
    <t>NA S33</t>
  </si>
  <si>
    <t>NA S09</t>
  </si>
  <si>
    <t>NA S01</t>
  </si>
  <si>
    <t>NA S04</t>
  </si>
  <si>
    <t>NA S05</t>
  </si>
  <si>
    <t>NA S03</t>
  </si>
  <si>
    <t>NA S13</t>
  </si>
  <si>
    <t>NA S07</t>
  </si>
  <si>
    <t>NA S18</t>
  </si>
  <si>
    <t>NA S06</t>
  </si>
  <si>
    <t>NA S08</t>
  </si>
  <si>
    <t>NA S19</t>
  </si>
  <si>
    <t>NA S20</t>
  </si>
  <si>
    <t>NA S14</t>
  </si>
  <si>
    <t>NA S12</t>
  </si>
  <si>
    <t>NA S15</t>
  </si>
  <si>
    <t>NA S16</t>
  </si>
  <si>
    <t>NA S22</t>
  </si>
  <si>
    <t>NA S30</t>
  </si>
  <si>
    <t>NA S31</t>
  </si>
  <si>
    <t>NA S32</t>
  </si>
  <si>
    <t>NA S34</t>
  </si>
  <si>
    <t>Tube Batch Number: N3841</t>
  </si>
  <si>
    <t>N3862</t>
  </si>
  <si>
    <t>N3898</t>
  </si>
  <si>
    <t>N3928</t>
  </si>
  <si>
    <t>N3965</t>
  </si>
  <si>
    <t>16 Main Street BA</t>
  </si>
  <si>
    <t>MISSING</t>
  </si>
  <si>
    <t>N3994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</si>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</sst>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[$-F400]h:mm:ss\ AM/PM"/>
    <numFmt numFmtId="166" formatCode="0.0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name val="Arial Unicode MS"/>
      <family val="2"/>
    </font>
    <font>
      <sz val="12"/>
      <name val="Arial"/>
      <family val="2"/>
    </font>
    <font>
      <b/>
      <sz val="22"/>
      <name val="Arial"/>
      <family val="2"/>
    </font>
    <font>
      <sz val="10"/>
      <name val="Arial Unicode MS"/>
      <family val="2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7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textRotation="180" wrapText="1"/>
    </xf>
    <xf numFmtId="0" fontId="4" fillId="0" borderId="21" xfId="0" applyFont="1" applyBorder="1" applyAlignment="1">
      <alignment horizontal="center" vertical="center" textRotation="180" wrapText="1"/>
    </xf>
    <xf numFmtId="0" fontId="4" fillId="0" borderId="22" xfId="0" applyFont="1" applyBorder="1" applyAlignment="1">
      <alignment horizontal="center" vertical="center" textRotation="180" wrapText="1"/>
    </xf>
    <xf numFmtId="0" fontId="4" fillId="0" borderId="23" xfId="0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18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24" xfId="0" applyFont="1" applyBorder="1" applyAlignment="1">
      <alignment horizontal="center" vertical="center" textRotation="180" wrapText="1"/>
    </xf>
    <xf numFmtId="0" fontId="4" fillId="0" borderId="36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textRotation="180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1" fillId="0" borderId="38" xfId="0" applyNumberFormat="1" applyFont="1" applyFill="1" applyBorder="1" applyAlignment="1">
      <alignment horizontal="center" vertical="center"/>
    </xf>
    <xf numFmtId="2" fontId="4" fillId="0" borderId="39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46" xfId="0" applyFont="1" applyFill="1" applyBorder="1" applyAlignment="1">
      <alignment vertical="center" wrapText="1"/>
    </xf>
    <xf numFmtId="0" fontId="3" fillId="0" borderId="48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49" xfId="0" quotePrefix="1" applyFont="1" applyBorder="1" applyAlignment="1">
      <alignment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37" xfId="0" applyNumberFormat="1" applyFont="1" applyFill="1" applyBorder="1" applyAlignment="1">
      <alignment horizontal="center" vertical="center" wrapText="1"/>
    </xf>
    <xf numFmtId="2" fontId="4" fillId="0" borderId="31" xfId="0" applyNumberFormat="1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2" fontId="4" fillId="0" borderId="33" xfId="0" applyNumberFormat="1" applyFont="1" applyFill="1" applyBorder="1" applyAlignment="1">
      <alignment horizontal="center" vertical="center"/>
    </xf>
    <xf numFmtId="164" fontId="4" fillId="0" borderId="33" xfId="1" applyNumberFormat="1" applyFont="1" applyFill="1" applyBorder="1" applyAlignment="1">
      <alignment horizontal="center" vertical="center" wrapText="1"/>
    </xf>
    <xf numFmtId="164" fontId="4" fillId="0" borderId="31" xfId="1" applyNumberFormat="1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2" fontId="11" fillId="0" borderId="35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0" xfId="0" applyFont="1"/>
    <xf numFmtId="2" fontId="4" fillId="0" borderId="2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5" fontId="1" fillId="0" borderId="15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65" fontId="1" fillId="0" borderId="15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4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44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0" borderId="60" xfId="0" applyFont="1" applyFill="1" applyBorder="1" applyAlignment="1">
      <alignment horizontal="center" vertical="center" wrapText="1"/>
    </xf>
    <xf numFmtId="0" fontId="7" fillId="0" borderId="53" xfId="0" applyFont="1" applyFill="1" applyBorder="1" applyAlignment="1">
      <alignment horizontal="center" vertical="center" wrapText="1"/>
    </xf>
    <xf numFmtId="0" fontId="7" fillId="0" borderId="61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2" fontId="4" fillId="0" borderId="18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right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textRotation="180" wrapText="1"/>
    </xf>
    <xf numFmtId="2" fontId="4" fillId="0" borderId="19" xfId="0" applyNumberFormat="1" applyFont="1" applyBorder="1" applyAlignment="1">
      <alignment horizontal="center" vertical="center" textRotation="180" wrapText="1"/>
    </xf>
    <xf numFmtId="164" fontId="4" fillId="0" borderId="48" xfId="1" applyNumberFormat="1" applyFont="1" applyBorder="1" applyAlignment="1">
      <alignment horizontal="center" vertical="center" textRotation="180" wrapText="1"/>
    </xf>
    <xf numFmtId="164" fontId="4" fillId="0" borderId="3" xfId="1" applyNumberFormat="1" applyFont="1" applyBorder="1" applyAlignment="1">
      <alignment horizontal="center" vertical="center" textRotation="180" wrapText="1"/>
    </xf>
    <xf numFmtId="0" fontId="4" fillId="0" borderId="55" xfId="0" applyFont="1" applyBorder="1" applyAlignment="1">
      <alignment horizontal="center" vertical="center" textRotation="180" wrapText="1"/>
    </xf>
    <xf numFmtId="0" fontId="4" fillId="0" borderId="43" xfId="0" applyFont="1" applyBorder="1" applyAlignment="1">
      <alignment horizontal="center" vertical="center" textRotation="180" wrapText="1"/>
    </xf>
    <xf numFmtId="0" fontId="4" fillId="0" borderId="42" xfId="0" applyFont="1" applyBorder="1" applyAlignment="1">
      <alignment horizontal="center" vertical="center" textRotation="180" wrapText="1"/>
    </xf>
    <xf numFmtId="164" fontId="4" fillId="0" borderId="55" xfId="1" applyNumberFormat="1" applyFont="1" applyBorder="1" applyAlignment="1">
      <alignment horizontal="center" vertical="center" textRotation="180" wrapText="1"/>
    </xf>
    <xf numFmtId="164" fontId="4" fillId="0" borderId="42" xfId="1" applyNumberFormat="1" applyFont="1" applyBorder="1" applyAlignment="1">
      <alignment horizontal="center" vertical="center" textRotation="180" wrapText="1"/>
    </xf>
    <xf numFmtId="164" fontId="4" fillId="0" borderId="43" xfId="1" applyNumberFormat="1" applyFont="1" applyBorder="1" applyAlignment="1">
      <alignment horizontal="center" vertical="center" textRotation="180" wrapText="1"/>
    </xf>
    <xf numFmtId="0" fontId="4" fillId="0" borderId="44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9" fontId="4" fillId="0" borderId="47" xfId="1" applyFont="1" applyBorder="1" applyAlignment="1">
      <alignment horizontal="center" vertical="center" wrapText="1"/>
    </xf>
    <xf numFmtId="9" fontId="4" fillId="0" borderId="19" xfId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textRotation="180" wrapText="1"/>
    </xf>
    <xf numFmtId="0" fontId="4" fillId="0" borderId="3" xfId="0" applyFont="1" applyBorder="1" applyAlignment="1">
      <alignment horizontal="center" vertical="center" textRotation="180" wrapText="1"/>
    </xf>
    <xf numFmtId="2" fontId="4" fillId="0" borderId="47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textRotation="180" wrapText="1"/>
    </xf>
    <xf numFmtId="0" fontId="4" fillId="0" borderId="51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textRotation="180" wrapText="1"/>
    </xf>
    <xf numFmtId="0" fontId="4" fillId="0" borderId="52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textRotation="180" wrapText="1"/>
    </xf>
    <xf numFmtId="0" fontId="4" fillId="0" borderId="54" xfId="0" applyFont="1" applyBorder="1" applyAlignment="1">
      <alignment horizontal="center" vertical="center" textRotation="180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textRotation="180" wrapText="1"/>
    </xf>
    <xf numFmtId="0" fontId="1" fillId="0" borderId="43" xfId="0" applyFont="1" applyBorder="1" applyAlignment="1">
      <alignment horizontal="center" vertical="center" textRotation="180" wrapText="1"/>
    </xf>
    <xf numFmtId="0" fontId="4" fillId="0" borderId="41" xfId="0" applyFont="1" applyBorder="1" applyAlignment="1">
      <alignment horizontal="center" vertical="center" textRotation="180" wrapText="1"/>
    </xf>
    <xf numFmtId="0" fontId="4" fillId="0" borderId="56" xfId="0" applyFont="1" applyBorder="1" applyAlignment="1">
      <alignment horizontal="center" vertical="center" textRotation="180" wrapText="1"/>
    </xf>
    <xf numFmtId="2" fontId="4" fillId="0" borderId="57" xfId="0" applyNumberFormat="1" applyFont="1" applyBorder="1" applyAlignment="1">
      <alignment horizontal="center" vertical="center" textRotation="180" wrapText="1"/>
    </xf>
    <xf numFmtId="2" fontId="4" fillId="0" borderId="58" xfId="0" applyNumberFormat="1" applyFont="1" applyBorder="1" applyAlignment="1">
      <alignment horizontal="center" vertical="center" textRotation="180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0"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review for website'!$C$5</c:f>
              <c:strCache>
                <c:ptCount val="1"/>
                <c:pt idx="0">
                  <c:v>Lut. Service Shop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website'!$N$5:$Y$5</c:f>
              <c:numCache>
                <c:formatCode>0</c:formatCode>
                <c:ptCount val="12"/>
                <c:pt idx="0">
                  <c:v>57.4</c:v>
                </c:pt>
                <c:pt idx="1">
                  <c:v>45.9</c:v>
                </c:pt>
                <c:pt idx="2">
                  <c:v>13.6</c:v>
                </c:pt>
                <c:pt idx="3">
                  <c:v>24.8</c:v>
                </c:pt>
                <c:pt idx="4">
                  <c:v>29</c:v>
                </c:pt>
                <c:pt idx="5">
                  <c:v>32.5</c:v>
                </c:pt>
                <c:pt idx="6">
                  <c:v>34.200000000000003</c:v>
                </c:pt>
                <c:pt idx="7">
                  <c:v>37.9</c:v>
                </c:pt>
                <c:pt idx="8">
                  <c:v>45.4</c:v>
                </c:pt>
                <c:pt idx="9">
                  <c:v>46.3</c:v>
                </c:pt>
                <c:pt idx="10">
                  <c:v>46.2</c:v>
                </c:pt>
                <c:pt idx="11">
                  <c:v>42.4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6A-4C7D-B1B6-2CB7405607D8}"/>
            </c:ext>
          </c:extLst>
        </c:ser>
        <c:ser>
          <c:idx val="1"/>
          <c:order val="1"/>
          <c:tx>
            <c:strRef>
              <c:f>'year review for website'!$C$6</c:f>
              <c:strCache>
                <c:ptCount val="1"/>
                <c:pt idx="0">
                  <c:v>Day Nursery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website'!$N$6:$Y$6</c:f>
              <c:numCache>
                <c:formatCode>0</c:formatCode>
                <c:ptCount val="12"/>
                <c:pt idx="0">
                  <c:v>39.1</c:v>
                </c:pt>
                <c:pt idx="1">
                  <c:v>27.5</c:v>
                </c:pt>
                <c:pt idx="2">
                  <c:v>23.7</c:v>
                </c:pt>
                <c:pt idx="3">
                  <c:v>24.6</c:v>
                </c:pt>
                <c:pt idx="4">
                  <c:v>17.8</c:v>
                </c:pt>
                <c:pt idx="5">
                  <c:v>25.1</c:v>
                </c:pt>
                <c:pt idx="6">
                  <c:v>19.5</c:v>
                </c:pt>
                <c:pt idx="7">
                  <c:v>23.7</c:v>
                </c:pt>
                <c:pt idx="8">
                  <c:v>34.4</c:v>
                </c:pt>
                <c:pt idx="9">
                  <c:v>31.5</c:v>
                </c:pt>
                <c:pt idx="10">
                  <c:v>40.5</c:v>
                </c:pt>
                <c:pt idx="11">
                  <c:v>29.7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6A-4C7D-B1B6-2CB7405607D8}"/>
            </c:ext>
          </c:extLst>
        </c:ser>
        <c:ser>
          <c:idx val="2"/>
          <c:order val="2"/>
          <c:tx>
            <c:strRef>
              <c:f>'year review for website'!$C$7</c:f>
              <c:strCache>
                <c:ptCount val="1"/>
                <c:pt idx="0">
                  <c:v>A6 Kibworth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website'!$N$7:$Y$7</c:f>
              <c:numCache>
                <c:formatCode>0</c:formatCode>
                <c:ptCount val="12"/>
                <c:pt idx="0">
                  <c:v>42.4</c:v>
                </c:pt>
                <c:pt idx="1">
                  <c:v>30.4</c:v>
                </c:pt>
                <c:pt idx="2">
                  <c:v>13.4</c:v>
                </c:pt>
                <c:pt idx="3">
                  <c:v>12.2</c:v>
                </c:pt>
                <c:pt idx="4">
                  <c:v>14.4</c:v>
                </c:pt>
                <c:pt idx="5">
                  <c:v>16.600000000000001</c:v>
                </c:pt>
                <c:pt idx="6">
                  <c:v>21.1</c:v>
                </c:pt>
                <c:pt idx="7">
                  <c:v>23.3</c:v>
                </c:pt>
                <c:pt idx="8">
                  <c:v>32.700000000000003</c:v>
                </c:pt>
                <c:pt idx="9">
                  <c:v>35</c:v>
                </c:pt>
                <c:pt idx="10">
                  <c:v>44.2</c:v>
                </c:pt>
                <c:pt idx="11">
                  <c:v>37.5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6A-4C7D-B1B6-2CB7405607D8}"/>
            </c:ext>
          </c:extLst>
        </c:ser>
        <c:ser>
          <c:idx val="6"/>
          <c:order val="3"/>
          <c:tx>
            <c:strRef>
              <c:f>'year review for website'!$C$8</c:f>
              <c:strCache>
                <c:ptCount val="1"/>
                <c:pt idx="0">
                  <c:v>Jazz Hair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website'!$N$8:$Y$8</c:f>
              <c:numCache>
                <c:formatCode>0</c:formatCode>
                <c:ptCount val="12"/>
                <c:pt idx="0">
                  <c:v>44</c:v>
                </c:pt>
                <c:pt idx="1">
                  <c:v>35.4</c:v>
                </c:pt>
                <c:pt idx="2">
                  <c:v>33.299999999999997</c:v>
                </c:pt>
                <c:pt idx="3">
                  <c:v>27.9</c:v>
                </c:pt>
                <c:pt idx="4">
                  <c:v>27.1</c:v>
                </c:pt>
                <c:pt idx="5">
                  <c:v>32.799999999999997</c:v>
                </c:pt>
                <c:pt idx="6">
                  <c:v>24.7</c:v>
                </c:pt>
                <c:pt idx="7">
                  <c:v>33.5</c:v>
                </c:pt>
                <c:pt idx="8">
                  <c:v>40.1</c:v>
                </c:pt>
                <c:pt idx="9">
                  <c:v>38</c:v>
                </c:pt>
                <c:pt idx="10">
                  <c:v>0</c:v>
                </c:pt>
                <c:pt idx="11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6A-4C7D-B1B6-2CB7405607D8}"/>
            </c:ext>
          </c:extLst>
        </c:ser>
        <c:ser>
          <c:idx val="8"/>
          <c:order val="4"/>
          <c:tx>
            <c:strRef>
              <c:f>'year review for website'!$C$9</c:f>
              <c:strCache>
                <c:ptCount val="1"/>
                <c:pt idx="0">
                  <c:v>77 leicester road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website'!$N$9:$Y$9</c:f>
              <c:numCache>
                <c:formatCode>0</c:formatCode>
                <c:ptCount val="12"/>
                <c:pt idx="0">
                  <c:v>27.7</c:v>
                </c:pt>
                <c:pt idx="1">
                  <c:v>19</c:v>
                </c:pt>
                <c:pt idx="2">
                  <c:v>17</c:v>
                </c:pt>
                <c:pt idx="3">
                  <c:v>14.1</c:v>
                </c:pt>
                <c:pt idx="4">
                  <c:v>12.2</c:v>
                </c:pt>
                <c:pt idx="5">
                  <c:v>12.6</c:v>
                </c:pt>
                <c:pt idx="6">
                  <c:v>13</c:v>
                </c:pt>
                <c:pt idx="7">
                  <c:v>15.5</c:v>
                </c:pt>
                <c:pt idx="8">
                  <c:v>17.600000000000001</c:v>
                </c:pt>
                <c:pt idx="9">
                  <c:v>21.6</c:v>
                </c:pt>
                <c:pt idx="10">
                  <c:v>28.8</c:v>
                </c:pt>
                <c:pt idx="11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B6A-4C7D-B1B6-2CB7405607D8}"/>
            </c:ext>
          </c:extLst>
        </c:ser>
        <c:ser>
          <c:idx val="9"/>
          <c:order val="5"/>
          <c:tx>
            <c:strRef>
              <c:f>'year review for website'!$C$10</c:f>
              <c:strCache>
                <c:ptCount val="1"/>
                <c:pt idx="0">
                  <c:v>6 The Terrace Rugby Road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website'!$N$10:$Y$10</c:f>
              <c:numCache>
                <c:formatCode>0</c:formatCode>
                <c:ptCount val="12"/>
                <c:pt idx="0">
                  <c:v>32.799999999999997</c:v>
                </c:pt>
                <c:pt idx="1">
                  <c:v>26.8</c:v>
                </c:pt>
                <c:pt idx="2">
                  <c:v>26.4</c:v>
                </c:pt>
                <c:pt idx="3">
                  <c:v>20.399999999999999</c:v>
                </c:pt>
                <c:pt idx="4">
                  <c:v>18.3</c:v>
                </c:pt>
                <c:pt idx="5">
                  <c:v>21.4</c:v>
                </c:pt>
                <c:pt idx="6">
                  <c:v>13.7</c:v>
                </c:pt>
                <c:pt idx="7">
                  <c:v>25</c:v>
                </c:pt>
                <c:pt idx="8">
                  <c:v>30</c:v>
                </c:pt>
                <c:pt idx="9">
                  <c:v>31.8</c:v>
                </c:pt>
                <c:pt idx="10">
                  <c:v>31.6</c:v>
                </c:pt>
                <c:pt idx="11">
                  <c:v>32.4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B6A-4C7D-B1B6-2CB7405607D8}"/>
            </c:ext>
          </c:extLst>
        </c:ser>
        <c:ser>
          <c:idx val="10"/>
          <c:order val="6"/>
          <c:tx>
            <c:strRef>
              <c:f>'year review for website'!$C$11</c:f>
              <c:strCache>
                <c:ptCount val="1"/>
                <c:pt idx="0">
                  <c:v>regent court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website'!$N$11:$Y$11</c:f>
              <c:numCache>
                <c:formatCode>0</c:formatCode>
                <c:ptCount val="12"/>
                <c:pt idx="0">
                  <c:v>39.4</c:v>
                </c:pt>
                <c:pt idx="1">
                  <c:v>33.1</c:v>
                </c:pt>
                <c:pt idx="2">
                  <c:v>33</c:v>
                </c:pt>
                <c:pt idx="3">
                  <c:v>0</c:v>
                </c:pt>
                <c:pt idx="4">
                  <c:v>0</c:v>
                </c:pt>
                <c:pt idx="5">
                  <c:v>28</c:v>
                </c:pt>
                <c:pt idx="6">
                  <c:v>26.6</c:v>
                </c:pt>
                <c:pt idx="7">
                  <c:v>32.1</c:v>
                </c:pt>
                <c:pt idx="8">
                  <c:v>38.1</c:v>
                </c:pt>
                <c:pt idx="9">
                  <c:v>38.299999999999997</c:v>
                </c:pt>
                <c:pt idx="10">
                  <c:v>36.9</c:v>
                </c:pt>
                <c:pt idx="11">
                  <c:v>40.700000000000003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B6A-4C7D-B1B6-2CB7405607D8}"/>
            </c:ext>
          </c:extLst>
        </c:ser>
        <c:ser>
          <c:idx val="11"/>
          <c:order val="7"/>
          <c:tx>
            <c:strRef>
              <c:f>'year review for website'!$C$12</c:f>
              <c:strCache>
                <c:ptCount val="1"/>
                <c:pt idx="0">
                  <c:v>26 Market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website'!$N$12:$Y$12</c:f>
              <c:numCache>
                <c:formatCode>0</c:formatCode>
                <c:ptCount val="12"/>
                <c:pt idx="0">
                  <c:v>44.9</c:v>
                </c:pt>
                <c:pt idx="1">
                  <c:v>35.4</c:v>
                </c:pt>
                <c:pt idx="2">
                  <c:v>24.2</c:v>
                </c:pt>
                <c:pt idx="3">
                  <c:v>26.2</c:v>
                </c:pt>
                <c:pt idx="4">
                  <c:v>21.9</c:v>
                </c:pt>
                <c:pt idx="5">
                  <c:v>27.2</c:v>
                </c:pt>
                <c:pt idx="6">
                  <c:v>20.100000000000001</c:v>
                </c:pt>
                <c:pt idx="7">
                  <c:v>28.9</c:v>
                </c:pt>
                <c:pt idx="8">
                  <c:v>33.200000000000003</c:v>
                </c:pt>
                <c:pt idx="9">
                  <c:v>36.200000000000003</c:v>
                </c:pt>
                <c:pt idx="10">
                  <c:v>39.6</c:v>
                </c:pt>
                <c:pt idx="11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B6A-4C7D-B1B6-2CB7405607D8}"/>
            </c:ext>
          </c:extLst>
        </c:ser>
        <c:ser>
          <c:idx val="12"/>
          <c:order val="8"/>
          <c:tx>
            <c:strRef>
              <c:f>'year review for website'!$C$13</c:f>
              <c:strCache>
                <c:ptCount val="1"/>
                <c:pt idx="0">
                  <c:v>24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website'!$N$13:$Y$13</c:f>
              <c:numCache>
                <c:formatCode>0</c:formatCode>
                <c:ptCount val="12"/>
                <c:pt idx="0">
                  <c:v>46.7</c:v>
                </c:pt>
                <c:pt idx="1">
                  <c:v>45.8</c:v>
                </c:pt>
                <c:pt idx="2">
                  <c:v>26.5</c:v>
                </c:pt>
                <c:pt idx="3">
                  <c:v>18.100000000000001</c:v>
                </c:pt>
                <c:pt idx="4">
                  <c:v>21.7</c:v>
                </c:pt>
                <c:pt idx="5">
                  <c:v>28.3</c:v>
                </c:pt>
                <c:pt idx="6">
                  <c:v>28.3</c:v>
                </c:pt>
                <c:pt idx="7">
                  <c:v>28.3</c:v>
                </c:pt>
                <c:pt idx="8">
                  <c:v>35.299999999999997</c:v>
                </c:pt>
                <c:pt idx="9">
                  <c:v>36.1</c:v>
                </c:pt>
                <c:pt idx="10">
                  <c:v>40.9</c:v>
                </c:pt>
                <c:pt idx="11">
                  <c:v>36.9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B6A-4C7D-B1B6-2CB7405607D8}"/>
            </c:ext>
          </c:extLst>
        </c:ser>
        <c:ser>
          <c:idx val="13"/>
          <c:order val="9"/>
          <c:tx>
            <c:strRef>
              <c:f>'year review for website'!$C$14</c:f>
              <c:strCache>
                <c:ptCount val="1"/>
                <c:pt idx="0">
                  <c:v>17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website'!$N$14:$Y$14</c:f>
              <c:numCache>
                <c:formatCode>0</c:formatCode>
                <c:ptCount val="12"/>
                <c:pt idx="0">
                  <c:v>37.4</c:v>
                </c:pt>
                <c:pt idx="1">
                  <c:v>30.7</c:v>
                </c:pt>
                <c:pt idx="2">
                  <c:v>23.2</c:v>
                </c:pt>
                <c:pt idx="3">
                  <c:v>20.100000000000001</c:v>
                </c:pt>
                <c:pt idx="4">
                  <c:v>18.5</c:v>
                </c:pt>
                <c:pt idx="5">
                  <c:v>23.5</c:v>
                </c:pt>
                <c:pt idx="6">
                  <c:v>18.399999999999999</c:v>
                </c:pt>
                <c:pt idx="7">
                  <c:v>24.6</c:v>
                </c:pt>
                <c:pt idx="8">
                  <c:v>30.9</c:v>
                </c:pt>
                <c:pt idx="9">
                  <c:v>32.299999999999997</c:v>
                </c:pt>
                <c:pt idx="10">
                  <c:v>35.4</c:v>
                </c:pt>
                <c:pt idx="11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B6A-4C7D-B1B6-2CB7405607D8}"/>
            </c:ext>
          </c:extLst>
        </c:ser>
        <c:ser>
          <c:idx val="14"/>
          <c:order val="10"/>
          <c:tx>
            <c:strRef>
              <c:f>'year review for website'!$C$15</c:f>
              <c:strCache>
                <c:ptCount val="1"/>
                <c:pt idx="0">
                  <c:v>Spencerdene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website'!$N$15:$Y$15</c:f>
              <c:numCache>
                <c:formatCode>0</c:formatCode>
                <c:ptCount val="12"/>
                <c:pt idx="0">
                  <c:v>33.9</c:v>
                </c:pt>
                <c:pt idx="1">
                  <c:v>24.4</c:v>
                </c:pt>
                <c:pt idx="2">
                  <c:v>11.1</c:v>
                </c:pt>
                <c:pt idx="3">
                  <c:v>14.2</c:v>
                </c:pt>
                <c:pt idx="4">
                  <c:v>14.8</c:v>
                </c:pt>
                <c:pt idx="5">
                  <c:v>18.5</c:v>
                </c:pt>
                <c:pt idx="6">
                  <c:v>13</c:v>
                </c:pt>
                <c:pt idx="7">
                  <c:v>13.8</c:v>
                </c:pt>
                <c:pt idx="8">
                  <c:v>18.3</c:v>
                </c:pt>
                <c:pt idx="9">
                  <c:v>19</c:v>
                </c:pt>
                <c:pt idx="10">
                  <c:v>24.2</c:v>
                </c:pt>
                <c:pt idx="11">
                  <c:v>20.100000000000001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7B6A-4C7D-B1B6-2CB7405607D8}"/>
            </c:ext>
          </c:extLst>
        </c:ser>
        <c:ser>
          <c:idx val="15"/>
          <c:order val="11"/>
          <c:tx>
            <c:strRef>
              <c:f>'year review for website'!$C$16</c:f>
              <c:strCache>
                <c:ptCount val="1"/>
                <c:pt idx="0">
                  <c:v>Homeside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website'!$N$16:$Y$16</c:f>
              <c:numCache>
                <c:formatCode>0</c:formatCode>
                <c:ptCount val="12"/>
                <c:pt idx="0">
                  <c:v>23.3</c:v>
                </c:pt>
                <c:pt idx="1">
                  <c:v>17.100000000000001</c:v>
                </c:pt>
                <c:pt idx="2">
                  <c:v>12.1</c:v>
                </c:pt>
                <c:pt idx="3">
                  <c:v>11</c:v>
                </c:pt>
                <c:pt idx="4">
                  <c:v>10.7</c:v>
                </c:pt>
                <c:pt idx="5">
                  <c:v>14.5</c:v>
                </c:pt>
                <c:pt idx="6">
                  <c:v>15.9</c:v>
                </c:pt>
                <c:pt idx="7">
                  <c:v>18.5</c:v>
                </c:pt>
                <c:pt idx="8">
                  <c:v>24.5</c:v>
                </c:pt>
                <c:pt idx="9">
                  <c:v>24.8</c:v>
                </c:pt>
                <c:pt idx="10">
                  <c:v>28.5</c:v>
                </c:pt>
                <c:pt idx="11">
                  <c:v>26.5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B6A-4C7D-B1B6-2CB7405607D8}"/>
            </c:ext>
          </c:extLst>
        </c:ser>
        <c:ser>
          <c:idx val="16"/>
          <c:order val="12"/>
          <c:tx>
            <c:strRef>
              <c:f>'year review for website'!$C$17</c:f>
              <c:strCache>
                <c:ptCount val="1"/>
                <c:pt idx="0">
                  <c:v>40 regent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website'!$N$17:$Y$17</c:f>
              <c:numCache>
                <c:formatCode>0</c:formatCode>
                <c:ptCount val="12"/>
                <c:pt idx="0">
                  <c:v>24.2</c:v>
                </c:pt>
                <c:pt idx="1">
                  <c:v>15.2</c:v>
                </c:pt>
                <c:pt idx="2">
                  <c:v>9.1</c:v>
                </c:pt>
                <c:pt idx="3">
                  <c:v>8.5</c:v>
                </c:pt>
                <c:pt idx="4">
                  <c:v>10.199999999999999</c:v>
                </c:pt>
                <c:pt idx="5">
                  <c:v>16.3</c:v>
                </c:pt>
                <c:pt idx="6">
                  <c:v>12</c:v>
                </c:pt>
                <c:pt idx="7">
                  <c:v>15.1</c:v>
                </c:pt>
                <c:pt idx="8">
                  <c:v>20.3</c:v>
                </c:pt>
                <c:pt idx="9">
                  <c:v>22.1</c:v>
                </c:pt>
                <c:pt idx="10">
                  <c:v>28.2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B6A-4C7D-B1B6-2CB7405607D8}"/>
            </c:ext>
          </c:extLst>
        </c:ser>
        <c:ser>
          <c:idx val="17"/>
          <c:order val="13"/>
          <c:tx>
            <c:strRef>
              <c:f>'year review for website'!$C$18</c:f>
              <c:strCache>
                <c:ptCount val="1"/>
                <c:pt idx="0">
                  <c:v>69 leicester road Kibworth 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website'!$N$18:$Y$18</c:f>
              <c:numCache>
                <c:formatCode>0</c:formatCode>
                <c:ptCount val="12"/>
                <c:pt idx="0">
                  <c:v>48.6</c:v>
                </c:pt>
                <c:pt idx="1">
                  <c:v>32.9</c:v>
                </c:pt>
                <c:pt idx="2">
                  <c:v>23.9</c:v>
                </c:pt>
                <c:pt idx="3">
                  <c:v>16.100000000000001</c:v>
                </c:pt>
                <c:pt idx="4">
                  <c:v>21.4</c:v>
                </c:pt>
                <c:pt idx="5">
                  <c:v>22</c:v>
                </c:pt>
                <c:pt idx="6">
                  <c:v>27</c:v>
                </c:pt>
                <c:pt idx="7">
                  <c:v>27.2</c:v>
                </c:pt>
                <c:pt idx="8">
                  <c:v>37.4</c:v>
                </c:pt>
                <c:pt idx="9">
                  <c:v>34.700000000000003</c:v>
                </c:pt>
                <c:pt idx="10">
                  <c:v>42.9</c:v>
                </c:pt>
                <c:pt idx="11">
                  <c:v>34.1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B6A-4C7D-B1B6-2CB7405607D8}"/>
            </c:ext>
          </c:extLst>
        </c:ser>
        <c:ser>
          <c:idx val="18"/>
          <c:order val="14"/>
          <c:tx>
            <c:strRef>
              <c:f>'year review for website'!$C$19</c:f>
              <c:strCache>
                <c:ptCount val="1"/>
                <c:pt idx="0">
                  <c:v>Alma House, Watling Street Claybrooke Parva 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website'!$N$19:$Y$19</c:f>
              <c:numCache>
                <c:formatCode>0</c:formatCode>
                <c:ptCount val="12"/>
                <c:pt idx="0">
                  <c:v>31.6</c:v>
                </c:pt>
                <c:pt idx="1">
                  <c:v>25.2</c:v>
                </c:pt>
                <c:pt idx="2">
                  <c:v>18.899999999999999</c:v>
                </c:pt>
                <c:pt idx="3">
                  <c:v>20.7</c:v>
                </c:pt>
                <c:pt idx="4">
                  <c:v>18.7</c:v>
                </c:pt>
                <c:pt idx="5">
                  <c:v>22.6</c:v>
                </c:pt>
                <c:pt idx="6">
                  <c:v>19.899999999999999</c:v>
                </c:pt>
                <c:pt idx="7">
                  <c:v>22.6</c:v>
                </c:pt>
                <c:pt idx="8">
                  <c:v>27.6</c:v>
                </c:pt>
                <c:pt idx="10">
                  <c:v>32.799999999999997</c:v>
                </c:pt>
                <c:pt idx="11">
                  <c:v>28.2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B6A-4C7D-B1B6-2CB7405607D8}"/>
            </c:ext>
          </c:extLst>
        </c:ser>
        <c:ser>
          <c:idx val="19"/>
          <c:order val="15"/>
          <c:tx>
            <c:strRef>
              <c:f>'year review for website'!$C$20</c:f>
              <c:strCache>
                <c:ptCount val="1"/>
                <c:pt idx="0">
                  <c:v>sign post outside White House Farm Watling street</c:v>
                </c:pt>
              </c:strCache>
            </c:strRef>
          </c:tx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website'!$N$20:$Y$20</c:f>
              <c:numCache>
                <c:formatCode>0</c:formatCode>
                <c:ptCount val="12"/>
                <c:pt idx="0">
                  <c:v>35</c:v>
                </c:pt>
                <c:pt idx="1">
                  <c:v>23.2</c:v>
                </c:pt>
                <c:pt idx="2">
                  <c:v>12.5</c:v>
                </c:pt>
                <c:pt idx="3">
                  <c:v>12.8</c:v>
                </c:pt>
                <c:pt idx="4">
                  <c:v>13.7</c:v>
                </c:pt>
                <c:pt idx="5">
                  <c:v>16.600000000000001</c:v>
                </c:pt>
                <c:pt idx="6">
                  <c:v>18.7</c:v>
                </c:pt>
                <c:pt idx="7" formatCode="0.0">
                  <c:v>18.100000000000001</c:v>
                </c:pt>
                <c:pt idx="8">
                  <c:v>23.6</c:v>
                </c:pt>
                <c:pt idx="9">
                  <c:v>27.2</c:v>
                </c:pt>
                <c:pt idx="10">
                  <c:v>26.8</c:v>
                </c:pt>
                <c:pt idx="11">
                  <c:v>27.9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7B6A-4C7D-B1B6-2CB7405607D8}"/>
            </c:ext>
          </c:extLst>
        </c:ser>
        <c:ser>
          <c:idx val="20"/>
          <c:order val="16"/>
          <c:tx>
            <c:v>Average change</c:v>
          </c:tx>
          <c:spPr>
            <a:ln w="4762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'year review for website'!$N$4:$Y$4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website'!$N$42:$Y$42</c:f>
              <c:numCache>
                <c:formatCode>0.0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7B6A-4C7D-B1B6-2CB740560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9489152"/>
        <c:axId val="169490688"/>
      </c:lineChart>
      <c:catAx>
        <c:axId val="169489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9490688"/>
        <c:crosses val="autoZero"/>
        <c:auto val="1"/>
        <c:lblAlgn val="ctr"/>
        <c:lblOffset val="100"/>
        <c:noMultiLvlLbl val="0"/>
      </c:catAx>
      <c:valAx>
        <c:axId val="16949068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6948915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0313438434474619E-2"/>
          <c:y val="0.56959443065927629"/>
          <c:w val="0.95112022017271947"/>
          <c:h val="0.42212613832669221"/>
        </c:manualLayout>
      </c:layout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80" workbookViewId="0" zoomToFit="1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476072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A08DD016-575B-4FC5-99BA-18BA85D35AC4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BEE0CFDE-F412-4408-A079-FED8F6400FBB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297" name="Line 4">
          <a:extLst>
            <a:ext uri="{FF2B5EF4-FFF2-40B4-BE49-F238E27FC236}">
              <a16:creationId xmlns:a16="http://schemas.microsoft.com/office/drawing/2014/main" id="{00000000-0008-0000-0900-0000811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8107BDAB-125F-4750-8CAB-0D5C49DC5ED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91C8E187-129C-4375-A854-8A5D752E613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8319" name="Line 1">
          <a:extLst>
            <a:ext uri="{FF2B5EF4-FFF2-40B4-BE49-F238E27FC236}">
              <a16:creationId xmlns:a16="http://schemas.microsoft.com/office/drawing/2014/main" id="{00000000-0008-0000-0A00-00007F20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321" name="Line 4">
          <a:extLst>
            <a:ext uri="{FF2B5EF4-FFF2-40B4-BE49-F238E27FC236}">
              <a16:creationId xmlns:a16="http://schemas.microsoft.com/office/drawing/2014/main" id="{00000000-0008-0000-0A00-00008120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314243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9D553AB1-E94C-4A9A-8558-5F2041749BC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E82D1A04-1272-45B7-B636-7663047A51A2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335" name="Line 1">
          <a:extLst>
            <a:ext uri="{FF2B5EF4-FFF2-40B4-BE49-F238E27FC236}">
              <a16:creationId xmlns:a16="http://schemas.microsoft.com/office/drawing/2014/main" id="{00000000-0008-0000-0B00-000077240000}"/>
            </a:ext>
          </a:extLst>
        </xdr:cNvPr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9337" name="Line 4">
          <a:extLst>
            <a:ext uri="{FF2B5EF4-FFF2-40B4-BE49-F238E27FC236}">
              <a16:creationId xmlns:a16="http://schemas.microsoft.com/office/drawing/2014/main" id="{00000000-0008-0000-0B00-00007924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55531" cy="9203531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F3F6F2F-6923-40FC-AD37-95534DD482F4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637997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2136C1AE-0B3A-468A-B984-A72446BAF3BA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53B96F1D-54F0-49A9-B2AB-43C7C5F2D5CF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1C1B312-D06F-42AA-B076-AFDB357A950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" name="Line 4">
          <a:extLst>
            <a:ext uri="{FF2B5EF4-FFF2-40B4-BE49-F238E27FC236}">
              <a16:creationId xmlns:a16="http://schemas.microsoft.com/office/drawing/2014/main" id="{26C79772-8255-48D5-B270-EAFE1B4B86F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" name="Line 1">
          <a:extLst>
            <a:ext uri="{FF2B5EF4-FFF2-40B4-BE49-F238E27FC236}">
              <a16:creationId xmlns:a16="http://schemas.microsoft.com/office/drawing/2014/main" id="{4FDCB437-CD85-421D-A7A4-1BB846E8A009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10" name="Line 4">
          <a:extLst>
            <a:ext uri="{FF2B5EF4-FFF2-40B4-BE49-F238E27FC236}">
              <a16:creationId xmlns:a16="http://schemas.microsoft.com/office/drawing/2014/main" id="{86B7A7C9-DA58-4909-AD91-62FFF92CE37C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790397</xdr:colOff>
      <xdr:row>2</xdr:row>
      <xdr:rowOff>314243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500B59A4-1B04-44B5-8BEF-6B24C36069F6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4" name="Line 1">
          <a:extLst>
            <a:ext uri="{FF2B5EF4-FFF2-40B4-BE49-F238E27FC236}">
              <a16:creationId xmlns:a16="http://schemas.microsoft.com/office/drawing/2014/main" id="{ECA178AD-8DEA-4DCE-917B-F0AF145030DB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96336640-4800-405A-A7A9-0670CBBE7DEB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40A6309-772D-4858-9E1F-860AC81E25E8}"/>
            </a:ext>
          </a:extLst>
        </xdr:cNvPr>
        <xdr:cNvSpPr>
          <a:spLocks noChangeShapeType="1"/>
        </xdr:cNvSpPr>
      </xdr:nvSpPr>
      <xdr:spPr bwMode="auto">
        <a:xfrm>
          <a:off x="40290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C90715BC-EDA0-4E63-986A-F572648FDEBB}"/>
            </a:ext>
          </a:extLst>
        </xdr:cNvPr>
        <xdr:cNvSpPr>
          <a:spLocks noChangeShapeType="1"/>
        </xdr:cNvSpPr>
      </xdr:nvSpPr>
      <xdr:spPr bwMode="auto">
        <a:xfrm>
          <a:off x="40290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304718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B9966A00-0D1F-48C8-8F5A-C4BC36408EBC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0B8EB25E-E475-490A-9229-A6649FDB9E8E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D59B068D-4247-4572-B0BC-377773195CF4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3201" name="Line 4">
          <a:extLst>
            <a:ext uri="{FF2B5EF4-FFF2-40B4-BE49-F238E27FC236}">
              <a16:creationId xmlns:a16="http://schemas.microsoft.com/office/drawing/2014/main" id="{00000000-0008-0000-0500-0000810C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A48EB899-9247-4353-AFF4-BD32E38705A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id="{39C82396-D818-4FFA-BBCE-E328AD63CE02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" name="Line 4">
          <a:extLst>
            <a:ext uri="{FF2B5EF4-FFF2-40B4-BE49-F238E27FC236}">
              <a16:creationId xmlns:a16="http://schemas.microsoft.com/office/drawing/2014/main" id="{2E34D770-296B-4FCF-AEDD-17135B98BB59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27CAB047-3815-4C52-A579-3E034490AEB8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FF846A4E-9F68-4143-8204-CF4D6FA927B5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9D3EFE90-3A79-4240-A231-1C6478B77F47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>
          <a:extLst>
            <a:ext uri="{FF2B5EF4-FFF2-40B4-BE49-F238E27FC236}">
              <a16:creationId xmlns:a16="http://schemas.microsoft.com/office/drawing/2014/main" id="{476B1052-99F5-4809-BB6C-07DDE128A46D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5" name="Line 1">
          <a:extLst>
            <a:ext uri="{FF2B5EF4-FFF2-40B4-BE49-F238E27FC236}">
              <a16:creationId xmlns:a16="http://schemas.microsoft.com/office/drawing/2014/main" id="{B24407EB-0F6F-4BC6-9242-896D6FF20650}"/>
            </a:ext>
          </a:extLst>
        </xdr:cNvPr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42FD1973-1A40-431B-9D9C-68210944C70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273" name="Line 4">
          <a:extLst>
            <a:ext uri="{FF2B5EF4-FFF2-40B4-BE49-F238E27FC236}">
              <a16:creationId xmlns:a16="http://schemas.microsoft.com/office/drawing/2014/main" id="{00000000-0008-0000-0800-000081180000}"/>
            </a:ext>
          </a:extLst>
        </xdr:cNvPr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C7D6C624-7BE1-4009-8857-9F1893FB3231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BB53242B-82D2-4BAE-83B1-B5391B290DD0}"/>
            </a:ext>
          </a:extLst>
        </xdr:cNvPr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9</v>
          </cell>
        </row>
      </sheetData>
      <sheetData sheetId="12" refreshError="1"/>
      <sheetData sheetId="13">
        <row r="2">
          <cell r="Y2">
            <v>0.81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0.48055555555555557</v>
          </cell>
          <cell r="F12">
            <v>43839</v>
          </cell>
        </row>
        <row r="13">
          <cell r="E13">
            <v>0.48749999999999999</v>
          </cell>
          <cell r="F13">
            <v>43839</v>
          </cell>
        </row>
        <row r="14">
          <cell r="E14">
            <v>0.47916666666666669</v>
          </cell>
          <cell r="F14">
            <v>43839</v>
          </cell>
        </row>
        <row r="15">
          <cell r="E15">
            <v>0.48472222222222222</v>
          </cell>
          <cell r="F15">
            <v>43839</v>
          </cell>
        </row>
        <row r="16">
          <cell r="E16">
            <v>0.48819444444444443</v>
          </cell>
          <cell r="F16">
            <v>43839</v>
          </cell>
        </row>
        <row r="17">
          <cell r="E17">
            <v>0.51458333333333328</v>
          </cell>
          <cell r="F17">
            <v>43839</v>
          </cell>
        </row>
        <row r="18">
          <cell r="E18">
            <v>0.49583333333333335</v>
          </cell>
          <cell r="F18">
            <v>43839</v>
          </cell>
        </row>
        <row r="19">
          <cell r="E19">
            <v>0.43472222222222223</v>
          </cell>
          <cell r="F19">
            <v>43839</v>
          </cell>
        </row>
        <row r="20">
          <cell r="E20">
            <v>0.5</v>
          </cell>
          <cell r="F20">
            <v>43839</v>
          </cell>
        </row>
        <row r="21">
          <cell r="E21">
            <v>0.49652777777777773</v>
          </cell>
          <cell r="F21">
            <v>43839</v>
          </cell>
        </row>
        <row r="22">
          <cell r="E22">
            <v>0.42569444444444443</v>
          </cell>
          <cell r="F22">
            <v>43839</v>
          </cell>
        </row>
        <row r="23">
          <cell r="E23">
            <v>0.43263888888888885</v>
          </cell>
          <cell r="F23">
            <v>43839</v>
          </cell>
        </row>
        <row r="24">
          <cell r="E24">
            <v>0.48333333333333334</v>
          </cell>
          <cell r="F24">
            <v>43839</v>
          </cell>
        </row>
        <row r="25">
          <cell r="E25">
            <v>0.42777777777777781</v>
          </cell>
          <cell r="F25">
            <v>43839</v>
          </cell>
        </row>
        <row r="26">
          <cell r="E26">
            <v>0.42708333333333331</v>
          </cell>
          <cell r="F26">
            <v>43839</v>
          </cell>
        </row>
        <row r="27">
          <cell r="E27">
            <v>0.45069444444444445</v>
          </cell>
          <cell r="F27">
            <v>43840</v>
          </cell>
        </row>
        <row r="28">
          <cell r="E28">
            <v>0.48541666666666666</v>
          </cell>
          <cell r="F28">
            <v>43839</v>
          </cell>
        </row>
        <row r="29">
          <cell r="E29">
            <v>0.51666666666666672</v>
          </cell>
          <cell r="F29">
            <v>43839</v>
          </cell>
        </row>
        <row r="30">
          <cell r="E30">
            <v>0.47083333333333338</v>
          </cell>
          <cell r="F30">
            <v>43839</v>
          </cell>
        </row>
        <row r="31">
          <cell r="E31">
            <v>0.47569444444444442</v>
          </cell>
          <cell r="F31">
            <v>43839</v>
          </cell>
        </row>
        <row r="32">
          <cell r="E32">
            <v>0.42430555555555555</v>
          </cell>
          <cell r="F32">
            <v>43839</v>
          </cell>
        </row>
        <row r="33">
          <cell r="E33">
            <v>0.4236111111111111</v>
          </cell>
          <cell r="F33">
            <v>43839</v>
          </cell>
        </row>
        <row r="34">
          <cell r="E34">
            <v>0.43055555555555558</v>
          </cell>
          <cell r="F34">
            <v>43839</v>
          </cell>
        </row>
        <row r="35">
          <cell r="E35">
            <v>0.41805555555555557</v>
          </cell>
          <cell r="F35">
            <v>43839</v>
          </cell>
        </row>
        <row r="36">
          <cell r="E36">
            <v>0.41944444444444445</v>
          </cell>
          <cell r="F36">
            <v>43839</v>
          </cell>
        </row>
        <row r="37">
          <cell r="E37">
            <v>0.45694444444444443</v>
          </cell>
          <cell r="F37">
            <v>43839</v>
          </cell>
        </row>
        <row r="38">
          <cell r="E38">
            <v>0.4597222222222222</v>
          </cell>
          <cell r="F38">
            <v>43839</v>
          </cell>
        </row>
        <row r="39">
          <cell r="E39">
            <v>0.50624999999999998</v>
          </cell>
          <cell r="F39">
            <v>43839</v>
          </cell>
        </row>
        <row r="40">
          <cell r="E40">
            <v>0.4381944444444445</v>
          </cell>
          <cell r="F40">
            <v>43840</v>
          </cell>
        </row>
        <row r="41">
          <cell r="E41">
            <v>0.4375</v>
          </cell>
          <cell r="F41">
            <v>43840</v>
          </cell>
        </row>
        <row r="42">
          <cell r="E42">
            <v>0.4465277777777778</v>
          </cell>
          <cell r="F42">
            <v>43840</v>
          </cell>
        </row>
        <row r="43">
          <cell r="E43">
            <v>0.44027777777777777</v>
          </cell>
          <cell r="F43">
            <v>43840</v>
          </cell>
        </row>
      </sheetData>
      <sheetData sheetId="12"/>
      <sheetData sheetId="13">
        <row r="2">
          <cell r="Y2">
            <v>0.75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87"/>
  <sheetViews>
    <sheetView topLeftCell="A35" zoomScaleNormal="100" workbookViewId="0">
      <selection activeCell="I30" sqref="I30"/>
    </sheetView>
  </sheetViews>
  <sheetFormatPr defaultColWidth="15.7109375" defaultRowHeight="15" customHeight="1" zeroHeight="1"/>
  <cols>
    <col min="1" max="1" width="9.85546875" style="62" customWidth="1"/>
    <col min="2" max="2" width="19.28515625" style="62" customWidth="1"/>
    <col min="3" max="6" width="11.5703125" style="62" customWidth="1"/>
    <col min="7" max="7" width="11.85546875" style="62" customWidth="1"/>
    <col min="8" max="9" width="15.7109375" style="61"/>
    <col min="10" max="10" width="15.7109375" style="62"/>
    <col min="11" max="11" width="20.71093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  <c r="K2" s="62">
        <f>26+22+12+13</f>
        <v>73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'[1](12)'!$C$7+1</f>
        <v>10</v>
      </c>
      <c r="D7" s="193"/>
      <c r="E7" s="194" t="s">
        <v>113</v>
      </c>
      <c r="F7" s="194"/>
      <c r="G7" s="78" t="s">
        <v>195</v>
      </c>
    </row>
    <row r="8" spans="1:11" ht="15" customHeight="1" thickBot="1">
      <c r="A8" s="74"/>
      <c r="B8" s="74"/>
      <c r="C8" s="171"/>
      <c r="D8" s="197"/>
      <c r="E8" s="197"/>
      <c r="F8" s="171"/>
      <c r="G8" s="171"/>
    </row>
    <row r="9" spans="1:1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1" s="65" customFormat="1" ht="24" customHeight="1" thickTop="1" thickBot="1">
      <c r="A12" s="80" t="str">
        <f t="shared" ref="A12:A34" si="0">TEXT(K12&amp;J12,0)</f>
        <v>HARB/15A/NA10S01</v>
      </c>
      <c r="B12" s="63" t="s">
        <v>49</v>
      </c>
      <c r="C12" s="83">
        <f>'[2](12)'!$E12</f>
        <v>0.48055555555555557</v>
      </c>
      <c r="D12" s="84">
        <f>'[2](12)'!$F12</f>
        <v>43839</v>
      </c>
      <c r="E12" s="83">
        <v>0.50416666666666665</v>
      </c>
      <c r="F12" s="156">
        <v>43867</v>
      </c>
      <c r="G12" s="91">
        <f ca="1">IF(ISBLANK(E12),ROUND(((NOW())-($C12+$D12))*24,2),ROUND((($E12+F12)-($C12+$D12))*24,2))</f>
        <v>672.57</v>
      </c>
      <c r="H12" s="152">
        <v>32.799999999999997</v>
      </c>
      <c r="I12" s="174"/>
      <c r="J12" s="64" t="s">
        <v>87</v>
      </c>
      <c r="K12" s="65" t="str">
        <f>TEXT("HARB/15A/NA"&amp;$C$7&amp;"S",0)</f>
        <v>HARB/15A/NA10S</v>
      </c>
    </row>
    <row r="13" spans="1:11" s="65" customFormat="1" ht="24" customHeight="1" thickBot="1">
      <c r="A13" s="80" t="str">
        <f t="shared" si="0"/>
        <v>HARB/15A/NA10S02</v>
      </c>
      <c r="B13" s="63" t="s">
        <v>0</v>
      </c>
      <c r="C13" s="83">
        <f>'[2](12)'!$E13</f>
        <v>0.48749999999999999</v>
      </c>
      <c r="D13" s="84">
        <f>'[2](12)'!$F13</f>
        <v>43839</v>
      </c>
      <c r="E13" s="83">
        <v>0.5</v>
      </c>
      <c r="F13" s="156">
        <v>43867</v>
      </c>
      <c r="G13" s="91">
        <f t="shared" ref="G13:G29" ca="1" si="1">IF(ISBLANK(E13),ROUND(((NOW())-($C13+$D13))*24,2),ROUND((($E13+F13)-($C13+$D13))*24,2))</f>
        <v>672.3</v>
      </c>
      <c r="H13" s="153">
        <v>57.4</v>
      </c>
      <c r="I13" s="174"/>
      <c r="J13" s="64" t="s">
        <v>88</v>
      </c>
      <c r="K13" s="65" t="str">
        <f t="shared" ref="K13:K34" si="2">TEXT("HARB/15A/NA"&amp;$C$7&amp;"S",0)</f>
        <v>HARB/15A/NA10S</v>
      </c>
    </row>
    <row r="14" spans="1:11" s="65" customFormat="1" ht="24" customHeight="1" thickBot="1">
      <c r="A14" s="80" t="str">
        <f t="shared" si="0"/>
        <v>HARB/15A/NA10S03</v>
      </c>
      <c r="B14" s="63" t="s">
        <v>84</v>
      </c>
      <c r="C14" s="83">
        <f>'[2](12)'!$E14</f>
        <v>0.47916666666666669</v>
      </c>
      <c r="D14" s="84">
        <f>'[2](12)'!$F14</f>
        <v>43839</v>
      </c>
      <c r="E14" s="83">
        <v>0.50902777777777775</v>
      </c>
      <c r="F14" s="156">
        <v>43867</v>
      </c>
      <c r="G14" s="91">
        <f t="shared" ca="1" si="1"/>
        <v>672.72</v>
      </c>
      <c r="H14" s="153">
        <v>24.2</v>
      </c>
      <c r="I14" s="174"/>
      <c r="J14" s="64" t="s">
        <v>89</v>
      </c>
      <c r="K14" s="65" t="str">
        <f t="shared" si="2"/>
        <v>HARB/15A/NA10S</v>
      </c>
    </row>
    <row r="15" spans="1:11" s="65" customFormat="1" ht="24" customHeight="1" thickBot="1">
      <c r="A15" s="80" t="str">
        <f t="shared" si="0"/>
        <v>HARB/15A/NA10S04</v>
      </c>
      <c r="B15" s="63" t="s">
        <v>62</v>
      </c>
      <c r="C15" s="83">
        <f>'[2](12)'!$E15</f>
        <v>0.48472222222222222</v>
      </c>
      <c r="D15" s="84">
        <f>'[2](12)'!$F15</f>
        <v>43839</v>
      </c>
      <c r="E15" s="83">
        <v>0.51041666666666663</v>
      </c>
      <c r="F15" s="156">
        <v>43867</v>
      </c>
      <c r="G15" s="91">
        <f t="shared" ca="1" si="1"/>
        <v>672.62</v>
      </c>
      <c r="H15" s="153">
        <v>39.4</v>
      </c>
      <c r="I15" s="174"/>
      <c r="J15" s="64" t="s">
        <v>90</v>
      </c>
      <c r="K15" s="65" t="str">
        <f t="shared" si="2"/>
        <v>HARB/15A/NA10S</v>
      </c>
    </row>
    <row r="16" spans="1:11" s="65" customFormat="1" ht="24" customHeight="1" thickBot="1">
      <c r="A16" s="80" t="str">
        <f t="shared" si="0"/>
        <v>HARB/15A/NA10S05</v>
      </c>
      <c r="B16" s="63" t="s">
        <v>48</v>
      </c>
      <c r="C16" s="83">
        <f>'[2](12)'!$E16</f>
        <v>0.48819444444444443</v>
      </c>
      <c r="D16" s="84">
        <f>'[2](12)'!$F16</f>
        <v>43839</v>
      </c>
      <c r="E16" s="83">
        <v>0.50138888888888888</v>
      </c>
      <c r="F16" s="156">
        <v>43867</v>
      </c>
      <c r="G16" s="91">
        <f t="shared" ca="1" si="1"/>
        <v>672.32</v>
      </c>
      <c r="H16" s="153">
        <v>44.9</v>
      </c>
      <c r="I16" s="174"/>
      <c r="J16" s="64" t="s">
        <v>91</v>
      </c>
      <c r="K16" s="65" t="str">
        <f t="shared" si="2"/>
        <v>HARB/15A/NA10S</v>
      </c>
    </row>
    <row r="17" spans="1:11" s="65" customFormat="1" ht="24" customHeight="1" thickBot="1">
      <c r="A17" s="80" t="str">
        <f t="shared" si="0"/>
        <v>HARB/15A/NA10S06</v>
      </c>
      <c r="B17" s="63" t="s">
        <v>59</v>
      </c>
      <c r="C17" s="83">
        <f>'[2](12)'!$E17</f>
        <v>0.51458333333333328</v>
      </c>
      <c r="D17" s="84">
        <f>'[2](12)'!$F17</f>
        <v>43839</v>
      </c>
      <c r="E17" s="83">
        <v>0.52569444444444446</v>
      </c>
      <c r="F17" s="156">
        <v>43867</v>
      </c>
      <c r="G17" s="91">
        <f t="shared" ca="1" si="1"/>
        <v>672.27</v>
      </c>
      <c r="H17" s="153">
        <v>23.3</v>
      </c>
      <c r="I17" s="174"/>
      <c r="J17" s="64" t="s">
        <v>92</v>
      </c>
      <c r="K17" s="65" t="str">
        <f t="shared" si="2"/>
        <v>HARB/15A/NA10S</v>
      </c>
    </row>
    <row r="18" spans="1:11" s="65" customFormat="1" ht="24" customHeight="1" thickBot="1">
      <c r="A18" s="80" t="str">
        <f t="shared" si="0"/>
        <v>HARB/15A/NA10S07</v>
      </c>
      <c r="B18" s="63" t="s">
        <v>50</v>
      </c>
      <c r="C18" s="83">
        <f>'[2](12)'!$E18</f>
        <v>0.49583333333333335</v>
      </c>
      <c r="D18" s="84">
        <f>'[2](12)'!$F18</f>
        <v>43839</v>
      </c>
      <c r="E18" s="83">
        <v>0.50555555555555554</v>
      </c>
      <c r="F18" s="156">
        <v>43867</v>
      </c>
      <c r="G18" s="91">
        <f t="shared" ca="1" si="1"/>
        <v>672.23</v>
      </c>
      <c r="H18" s="153">
        <v>37.4</v>
      </c>
      <c r="I18" s="174"/>
      <c r="J18" s="64" t="s">
        <v>93</v>
      </c>
      <c r="K18" s="65" t="str">
        <f t="shared" si="2"/>
        <v>HARB/15A/NA10S</v>
      </c>
    </row>
    <row r="19" spans="1:11" s="65" customFormat="1" ht="24" customHeight="1" thickBot="1">
      <c r="A19" s="80" t="str">
        <f t="shared" si="0"/>
        <v>HARB/15A/NA10S08</v>
      </c>
      <c r="B19" s="63" t="s">
        <v>85</v>
      </c>
      <c r="C19" s="83">
        <f>'[2](12)'!$E19</f>
        <v>0.43472222222222223</v>
      </c>
      <c r="D19" s="84">
        <f>'[2](12)'!$F19</f>
        <v>43839</v>
      </c>
      <c r="E19" s="83">
        <v>0.4368055555555555</v>
      </c>
      <c r="F19" s="156">
        <v>43867</v>
      </c>
      <c r="G19" s="91">
        <f t="shared" ca="1" si="1"/>
        <v>672.05</v>
      </c>
      <c r="H19" s="153">
        <v>48.6</v>
      </c>
      <c r="I19" s="174"/>
      <c r="J19" s="64" t="s">
        <v>94</v>
      </c>
      <c r="K19" s="65" t="str">
        <f t="shared" si="2"/>
        <v>HARB/15A/NA10S</v>
      </c>
    </row>
    <row r="20" spans="1:11" s="65" customFormat="1" ht="24" customHeight="1" thickBot="1">
      <c r="A20" s="80" t="str">
        <f t="shared" si="0"/>
        <v>HARB/15A/NA10S09</v>
      </c>
      <c r="B20" s="63" t="s">
        <v>8</v>
      </c>
      <c r="C20" s="83">
        <f>'[2](12)'!$E20</f>
        <v>0.5</v>
      </c>
      <c r="D20" s="84">
        <f>'[2](12)'!$F20</f>
        <v>43839</v>
      </c>
      <c r="E20" s="83">
        <v>0.48680555555555555</v>
      </c>
      <c r="F20" s="156">
        <v>43867</v>
      </c>
      <c r="G20" s="91">
        <f t="shared" ca="1" si="1"/>
        <v>671.68</v>
      </c>
      <c r="H20" s="154">
        <v>27.7</v>
      </c>
      <c r="I20" s="174"/>
      <c r="J20" s="64" t="s">
        <v>95</v>
      </c>
      <c r="K20" s="65" t="str">
        <f t="shared" si="2"/>
        <v>HARB/15A/NA10S</v>
      </c>
    </row>
    <row r="21" spans="1:11" s="65" customFormat="1" ht="24" customHeight="1" thickTop="1" thickBot="1">
      <c r="A21" s="80" t="str">
        <f t="shared" si="0"/>
        <v>HARB/15A/NA10S10</v>
      </c>
      <c r="B21" s="63" t="s">
        <v>1</v>
      </c>
      <c r="C21" s="83">
        <f>'[2](12)'!$E21</f>
        <v>0.49652777777777773</v>
      </c>
      <c r="D21" s="84">
        <f>'[2](12)'!$F21</f>
        <v>43839</v>
      </c>
      <c r="E21" s="83">
        <v>0.48958333333333331</v>
      </c>
      <c r="F21" s="156">
        <v>43867</v>
      </c>
      <c r="G21" s="91">
        <f t="shared" ca="1" si="1"/>
        <v>671.83</v>
      </c>
      <c r="H21" s="152">
        <v>39.1</v>
      </c>
      <c r="I21" s="174"/>
      <c r="J21" s="64" t="s">
        <v>96</v>
      </c>
      <c r="K21" s="65" t="str">
        <f t="shared" si="2"/>
        <v>HARB/15A/NA10S</v>
      </c>
    </row>
    <row r="22" spans="1:11" s="65" customFormat="1" ht="24" customHeight="1" thickBot="1">
      <c r="A22" s="80" t="str">
        <f t="shared" si="0"/>
        <v>HARB/15A/NA10S11</v>
      </c>
      <c r="B22" s="63" t="s">
        <v>2</v>
      </c>
      <c r="C22" s="83">
        <f>'[2](12)'!$E22</f>
        <v>0.42569444444444443</v>
      </c>
      <c r="D22" s="84">
        <f>'[2](12)'!$F22</f>
        <v>43839</v>
      </c>
      <c r="E22" s="83">
        <v>0.42569444444444443</v>
      </c>
      <c r="F22" s="156">
        <v>43867</v>
      </c>
      <c r="G22" s="91">
        <f t="shared" ca="1" si="1"/>
        <v>672</v>
      </c>
      <c r="H22" s="153">
        <v>42.4</v>
      </c>
      <c r="I22" s="174"/>
      <c r="J22" s="64" t="s">
        <v>97</v>
      </c>
      <c r="K22" s="65" t="str">
        <f t="shared" si="2"/>
        <v>HARB/15A/NA10S</v>
      </c>
    </row>
    <row r="23" spans="1:11" s="65" customFormat="1" ht="24" customHeight="1" thickBot="1">
      <c r="A23" s="80" t="str">
        <f t="shared" si="0"/>
        <v>HARB/15A/NA10S12</v>
      </c>
      <c r="B23" s="63" t="s">
        <v>146</v>
      </c>
      <c r="C23" s="83">
        <f>'[2](12)'!$E23</f>
        <v>0.43263888888888885</v>
      </c>
      <c r="D23" s="84">
        <f>'[2](12)'!$F23</f>
        <v>43839</v>
      </c>
      <c r="E23" s="83">
        <v>0.43958333333333338</v>
      </c>
      <c r="F23" s="156">
        <v>43867</v>
      </c>
      <c r="G23" s="91">
        <f t="shared" ca="1" si="1"/>
        <v>672.17</v>
      </c>
      <c r="H23" s="153">
        <v>58.4</v>
      </c>
      <c r="I23" s="174"/>
      <c r="J23" s="64" t="s">
        <v>98</v>
      </c>
      <c r="K23" s="65" t="str">
        <f t="shared" si="2"/>
        <v>HARB/15A/NA10S</v>
      </c>
    </row>
    <row r="24" spans="1:11" s="65" customFormat="1" ht="24" customHeight="1" thickBot="1">
      <c r="A24" s="80" t="str">
        <f t="shared" si="0"/>
        <v>HARB/15A/NA10S13</v>
      </c>
      <c r="B24" s="63" t="s">
        <v>51</v>
      </c>
      <c r="C24" s="83">
        <f>'[2](12)'!$E24</f>
        <v>0.48333333333333334</v>
      </c>
      <c r="D24" s="84">
        <f>'[2](12)'!$F24</f>
        <v>43839</v>
      </c>
      <c r="E24" s="83">
        <v>0.50763888888888886</v>
      </c>
      <c r="F24" s="156">
        <v>43867</v>
      </c>
      <c r="G24" s="91">
        <f t="shared" ca="1" si="1"/>
        <v>672.58</v>
      </c>
      <c r="H24" s="153">
        <v>46.7</v>
      </c>
      <c r="I24" s="174"/>
      <c r="J24" s="64" t="s">
        <v>99</v>
      </c>
      <c r="K24" s="65" t="str">
        <f t="shared" si="2"/>
        <v>HARB/15A/NA10S</v>
      </c>
    </row>
    <row r="25" spans="1:11" s="65" customFormat="1" ht="24" customHeight="1" thickBot="1">
      <c r="A25" s="80" t="str">
        <f t="shared" si="0"/>
        <v>HARB/15A/NA10S14</v>
      </c>
      <c r="B25" s="63" t="s">
        <v>122</v>
      </c>
      <c r="C25" s="83">
        <f>'[2](12)'!$E25</f>
        <v>0.42777777777777781</v>
      </c>
      <c r="D25" s="84">
        <f>'[2](12)'!$F25</f>
        <v>43839</v>
      </c>
      <c r="E25" s="83">
        <v>0.4284722222222222</v>
      </c>
      <c r="F25" s="156">
        <v>43867</v>
      </c>
      <c r="G25" s="91">
        <f t="shared" ca="1" si="1"/>
        <v>672.02</v>
      </c>
      <c r="H25" s="153">
        <v>79.599999999999994</v>
      </c>
      <c r="I25" s="174"/>
      <c r="J25" s="64" t="s">
        <v>100</v>
      </c>
      <c r="K25" s="65" t="str">
        <f t="shared" si="2"/>
        <v>HARB/15A/NA10S</v>
      </c>
    </row>
    <row r="26" spans="1:11" s="65" customFormat="1" ht="24" customHeight="1" thickBot="1">
      <c r="A26" s="80" t="str">
        <f t="shared" si="0"/>
        <v>HARB/15A/NA10S15</v>
      </c>
      <c r="B26" s="63" t="s">
        <v>145</v>
      </c>
      <c r="C26" s="83">
        <f>'[2](12)'!$E26</f>
        <v>0.42708333333333331</v>
      </c>
      <c r="D26" s="84">
        <f>'[2](12)'!$F26</f>
        <v>43839</v>
      </c>
      <c r="E26" s="83">
        <v>0.42708333333333331</v>
      </c>
      <c r="F26" s="156">
        <v>43867</v>
      </c>
      <c r="G26" s="91">
        <f t="shared" ca="1" si="1"/>
        <v>672</v>
      </c>
      <c r="H26" s="153">
        <v>47.3</v>
      </c>
      <c r="I26" s="174"/>
      <c r="J26" s="64" t="s">
        <v>101</v>
      </c>
      <c r="K26" s="65" t="str">
        <f t="shared" si="2"/>
        <v>HARB/15A/NA10S</v>
      </c>
    </row>
    <row r="27" spans="1:11" s="65" customFormat="1" ht="24" customHeight="1" thickBot="1">
      <c r="A27" s="80" t="str">
        <f t="shared" si="0"/>
        <v>HARB/15A/NA10S16</v>
      </c>
      <c r="B27" s="63" t="s">
        <v>147</v>
      </c>
      <c r="C27" s="83">
        <f>'[2](12)'!$E27</f>
        <v>0.45069444444444445</v>
      </c>
      <c r="D27" s="84">
        <f>'[2](12)'!$F27</f>
        <v>43840</v>
      </c>
      <c r="E27" s="151">
        <v>0.58333333333333337</v>
      </c>
      <c r="F27" s="156">
        <v>43868</v>
      </c>
      <c r="G27" s="91">
        <f t="shared" ca="1" si="1"/>
        <v>675.18</v>
      </c>
      <c r="H27" s="153">
        <v>42.8</v>
      </c>
      <c r="I27" s="174"/>
      <c r="J27" s="64" t="s">
        <v>102</v>
      </c>
      <c r="K27" s="65" t="str">
        <f t="shared" si="2"/>
        <v>HARB/15A/NA10S</v>
      </c>
    </row>
    <row r="28" spans="1:11" s="65" customFormat="1" ht="24" customHeight="1" thickBot="1">
      <c r="A28" s="80" t="str">
        <f t="shared" si="0"/>
        <v>HARB/15A/NA10S17</v>
      </c>
      <c r="B28" s="63" t="s">
        <v>4</v>
      </c>
      <c r="C28" s="83">
        <f>'[2](12)'!$E28</f>
        <v>0.48541666666666666</v>
      </c>
      <c r="D28" s="84">
        <f>'[2](12)'!$F28</f>
        <v>43839</v>
      </c>
      <c r="E28" s="83">
        <v>0.50347222222222221</v>
      </c>
      <c r="F28" s="156">
        <v>43867</v>
      </c>
      <c r="G28" s="91">
        <f t="shared" ca="1" si="1"/>
        <v>672.43</v>
      </c>
      <c r="H28" s="153">
        <v>44</v>
      </c>
      <c r="I28" s="174"/>
      <c r="J28" s="64" t="s">
        <v>103</v>
      </c>
      <c r="K28" s="65" t="str">
        <f t="shared" si="2"/>
        <v>HARB/15A/NA10S</v>
      </c>
    </row>
    <row r="29" spans="1:11" s="65" customFormat="1" ht="24" customHeight="1" thickBot="1">
      <c r="A29" s="81" t="str">
        <f t="shared" si="0"/>
        <v>HARB/15A/NA10S18</v>
      </c>
      <c r="B29" s="82" t="s">
        <v>60</v>
      </c>
      <c r="C29" s="83">
        <f>'[2](12)'!$E29</f>
        <v>0.51666666666666672</v>
      </c>
      <c r="D29" s="84">
        <f>'[2](12)'!$F29</f>
        <v>43839</v>
      </c>
      <c r="E29" s="85">
        <v>0.52777777777777779</v>
      </c>
      <c r="F29" s="156">
        <v>43867</v>
      </c>
      <c r="G29" s="91">
        <f t="shared" ca="1" si="1"/>
        <v>672.27</v>
      </c>
      <c r="H29" s="154">
        <v>33.9</v>
      </c>
      <c r="I29" s="174"/>
      <c r="J29" s="64" t="s">
        <v>104</v>
      </c>
      <c r="K29" s="65" t="str">
        <f t="shared" si="2"/>
        <v>HARB/15A/NA10S</v>
      </c>
    </row>
    <row r="30" spans="1:11" s="65" customFormat="1" ht="24" customHeight="1" thickTop="1" thickBot="1">
      <c r="A30" s="81" t="str">
        <f t="shared" si="0"/>
        <v>HARB/15A/NA10S19</v>
      </c>
      <c r="B30" s="82" t="s">
        <v>163</v>
      </c>
      <c r="C30" s="83">
        <f>'[2](12)'!$E30</f>
        <v>0.47083333333333338</v>
      </c>
      <c r="D30" s="84">
        <f>'[2](12)'!$F30</f>
        <v>43839</v>
      </c>
      <c r="E30" s="85">
        <v>0.4777777777777778</v>
      </c>
      <c r="F30" s="156">
        <v>43867</v>
      </c>
      <c r="G30" s="91">
        <f ca="1">IF(ISBLANK(E30),ROUND(((NOW())-($C30+$D30))*24,2),ROUND((($E30+F30)-($C30+$D30))*24,2))</f>
        <v>672.17</v>
      </c>
      <c r="H30" s="152">
        <v>31.6</v>
      </c>
      <c r="I30" s="174"/>
      <c r="J30" s="64" t="s">
        <v>117</v>
      </c>
      <c r="K30" s="65" t="str">
        <f t="shared" si="2"/>
        <v>HARB/15A/NA10S</v>
      </c>
    </row>
    <row r="31" spans="1:11" s="65" customFormat="1" ht="24" customHeight="1" thickBot="1">
      <c r="A31" s="81" t="str">
        <f t="shared" si="0"/>
        <v>HARB/15A/NA10S20</v>
      </c>
      <c r="B31" s="82" t="s">
        <v>119</v>
      </c>
      <c r="C31" s="83">
        <f>'[2](12)'!$E31</f>
        <v>0.47569444444444442</v>
      </c>
      <c r="D31" s="84">
        <f>'[2](12)'!$F31</f>
        <v>43839</v>
      </c>
      <c r="E31" s="85">
        <v>0.4826388888888889</v>
      </c>
      <c r="F31" s="156">
        <v>43867</v>
      </c>
      <c r="G31" s="91">
        <f ca="1">IF(ISBLANK(E31),ROUND(((NOW())-($C31+$D31))*24,2),ROUND((($E31+F31)-($C31+$D31))*24,2))</f>
        <v>672.17</v>
      </c>
      <c r="H31" s="153">
        <v>35</v>
      </c>
      <c r="I31" s="174"/>
      <c r="J31" s="64" t="s">
        <v>118</v>
      </c>
      <c r="K31" s="65" t="str">
        <f t="shared" si="2"/>
        <v>HARB/15A/NA10S</v>
      </c>
    </row>
    <row r="32" spans="1:11" s="65" customFormat="1" ht="24" customHeight="1" thickBot="1">
      <c r="A32" s="81" t="str">
        <f t="shared" si="0"/>
        <v>HARB/15A/NA10S21</v>
      </c>
      <c r="B32" s="160" t="s">
        <v>159</v>
      </c>
      <c r="C32" s="83">
        <f>'[2](12)'!$E32</f>
        <v>0.42430555555555555</v>
      </c>
      <c r="D32" s="84">
        <f>'[2](12)'!$F32</f>
        <v>43839</v>
      </c>
      <c r="E32" s="85">
        <v>0.42430555555555555</v>
      </c>
      <c r="F32" s="156">
        <v>43867</v>
      </c>
      <c r="G32" s="91">
        <f t="shared" ref="G32:G43" ca="1" si="3">IF(ISBLANK(E32),ROUND(((NOW())-($C32+$D32))*24,2),ROUND((($E32+F32)-($C32+$D32))*24,2))</f>
        <v>672</v>
      </c>
      <c r="H32" s="153">
        <v>31.4</v>
      </c>
      <c r="I32" s="174"/>
      <c r="J32" s="64" t="s">
        <v>154</v>
      </c>
      <c r="K32" s="65" t="str">
        <f t="shared" si="2"/>
        <v>HARB/15A/NA10S</v>
      </c>
    </row>
    <row r="33" spans="1:11" s="65" customFormat="1" ht="24" customHeight="1" thickBot="1">
      <c r="A33" s="81" t="str">
        <f t="shared" si="0"/>
        <v>HARB/15A/NA10S22</v>
      </c>
      <c r="B33" s="160" t="s">
        <v>158</v>
      </c>
      <c r="C33" s="83">
        <f>'[2](12)'!$E33</f>
        <v>0.4236111111111111</v>
      </c>
      <c r="D33" s="84">
        <f>'[2](12)'!$F33</f>
        <v>43839</v>
      </c>
      <c r="E33" s="85">
        <v>0.4236111111111111</v>
      </c>
      <c r="F33" s="156">
        <v>43867</v>
      </c>
      <c r="G33" s="91">
        <f t="shared" ca="1" si="3"/>
        <v>672</v>
      </c>
      <c r="H33" s="153">
        <v>27.8</v>
      </c>
      <c r="I33" s="96"/>
      <c r="J33" s="64" t="s">
        <v>155</v>
      </c>
      <c r="K33" s="65" t="str">
        <f t="shared" si="2"/>
        <v>HARB/15A/NA10S</v>
      </c>
    </row>
    <row r="34" spans="1:11" s="65" customFormat="1" ht="24" customHeight="1" thickBot="1">
      <c r="A34" s="81" t="str">
        <f t="shared" si="0"/>
        <v>HARB/15A/NA10S23</v>
      </c>
      <c r="B34" s="160" t="s">
        <v>157</v>
      </c>
      <c r="C34" s="83">
        <f>'[2](12)'!$E34</f>
        <v>0.43055555555555558</v>
      </c>
      <c r="D34" s="84">
        <f>'[2](12)'!$F34</f>
        <v>43839</v>
      </c>
      <c r="E34" s="85">
        <v>0.44097222222222227</v>
      </c>
      <c r="F34" s="156">
        <v>43867</v>
      </c>
      <c r="G34" s="91">
        <f t="shared" ca="1" si="3"/>
        <v>672.25</v>
      </c>
      <c r="H34" s="153">
        <v>37.6</v>
      </c>
      <c r="I34" s="96"/>
      <c r="J34" s="64" t="s">
        <v>156</v>
      </c>
      <c r="K34" s="65" t="str">
        <f t="shared" si="2"/>
        <v>HARB/15A/NA10S</v>
      </c>
    </row>
    <row r="35" spans="1:11" s="65" customFormat="1" ht="24" customHeight="1" thickTop="1" thickBot="1">
      <c r="A35" s="81" t="str">
        <f>TEXT(K35&amp;(J35-23),0)</f>
        <v>HARB/15A/NB7S1</v>
      </c>
      <c r="B35" s="160" t="s">
        <v>167</v>
      </c>
      <c r="C35" s="83">
        <f>'[2](12)'!$E35</f>
        <v>0.41805555555555557</v>
      </c>
      <c r="D35" s="84">
        <f>'[2](12)'!$F35</f>
        <v>43839</v>
      </c>
      <c r="E35" s="85">
        <v>0.41805555555555557</v>
      </c>
      <c r="F35" s="156">
        <v>43867</v>
      </c>
      <c r="G35" s="91">
        <f t="shared" ca="1" si="3"/>
        <v>672</v>
      </c>
      <c r="H35" s="152">
        <v>28.4</v>
      </c>
      <c r="I35" s="96"/>
      <c r="J35" s="64" t="s">
        <v>165</v>
      </c>
      <c r="K35" s="65" t="str">
        <f>TEXT("HARB/15A/NB"&amp;($C$7-3)&amp;"S",0)</f>
        <v>HARB/15A/NB7S</v>
      </c>
    </row>
    <row r="36" spans="1:11" s="65" customFormat="1" ht="33" customHeight="1" thickBot="1">
      <c r="A36" s="81" t="str">
        <f>TEXT(K36&amp;(J36-23),0)</f>
        <v>HARB/15A/NB10S2</v>
      </c>
      <c r="B36" s="160" t="s">
        <v>168</v>
      </c>
      <c r="C36" s="83">
        <f>'[2](12)'!$E36</f>
        <v>0.41944444444444445</v>
      </c>
      <c r="D36" s="84">
        <f>'[2](12)'!$F36</f>
        <v>43839</v>
      </c>
      <c r="E36" s="85">
        <v>0.41666666666666669</v>
      </c>
      <c r="F36" s="156">
        <v>43867</v>
      </c>
      <c r="G36" s="91">
        <f t="shared" ca="1" si="3"/>
        <v>671.93</v>
      </c>
      <c r="H36" s="153">
        <v>29.8</v>
      </c>
      <c r="I36" s="96"/>
      <c r="J36" s="64" t="s">
        <v>166</v>
      </c>
      <c r="K36" s="65" t="str">
        <f>TEXT("HARB/15A/NB"&amp;$C$7&amp;"S",0)</f>
        <v>HARB/15A/NB10S</v>
      </c>
    </row>
    <row r="37" spans="1:11" s="65" customFormat="1" ht="33" customHeight="1" thickTop="1" thickBot="1">
      <c r="A37" s="81" t="str">
        <f>TEXT(K37&amp;(J37-25),0)</f>
        <v>HARB/15A/NC5S1</v>
      </c>
      <c r="B37" s="160" t="s">
        <v>185</v>
      </c>
      <c r="C37" s="83">
        <f>'[2](12)'!$E37</f>
        <v>0.45694444444444443</v>
      </c>
      <c r="D37" s="84">
        <f>'[2](12)'!$F37</f>
        <v>43839</v>
      </c>
      <c r="E37" s="85">
        <v>0.46666666666666662</v>
      </c>
      <c r="F37" s="84">
        <v>43867</v>
      </c>
      <c r="G37" s="91">
        <f t="shared" ca="1" si="3"/>
        <v>672.23</v>
      </c>
      <c r="H37" s="152">
        <v>23</v>
      </c>
      <c r="I37" s="96"/>
      <c r="J37" s="64" t="s">
        <v>171</v>
      </c>
      <c r="K37" s="65" t="str">
        <f>TEXT("HARB/15A/NC"&amp;$C$7-5&amp;"S",0)</f>
        <v>HARB/15A/NC5S</v>
      </c>
    </row>
    <row r="38" spans="1:11" s="65" customFormat="1" ht="33" customHeight="1" thickBot="1">
      <c r="A38" s="81" t="str">
        <f t="shared" ref="A38:A42" si="4">TEXT(K38&amp;(J38-25),0)</f>
        <v>HARB/15A/NC5S2</v>
      </c>
      <c r="B38" s="160" t="s">
        <v>182</v>
      </c>
      <c r="C38" s="83">
        <f>'[2](12)'!$E38</f>
        <v>0.4597222222222222</v>
      </c>
      <c r="D38" s="84">
        <f>'[2](12)'!$F38</f>
        <v>43839</v>
      </c>
      <c r="E38" s="85">
        <v>0.4680555555555555</v>
      </c>
      <c r="F38" s="84">
        <v>43867</v>
      </c>
      <c r="G38" s="91">
        <f t="shared" ca="1" si="3"/>
        <v>672.2</v>
      </c>
      <c r="H38" s="153">
        <v>25.9</v>
      </c>
      <c r="I38" s="96"/>
      <c r="J38" s="64" t="s">
        <v>172</v>
      </c>
      <c r="K38" s="65" t="str">
        <f t="shared" ref="K38:K42" si="5">TEXT("HARB/15A/NC"&amp;$C$7-5&amp;"S",0)</f>
        <v>HARB/15A/NC5S</v>
      </c>
    </row>
    <row r="39" spans="1:11" s="65" customFormat="1" ht="33" customHeight="1" thickBot="1">
      <c r="A39" s="81" t="str">
        <f t="shared" si="4"/>
        <v>HARB/15A/NC5S3</v>
      </c>
      <c r="B39" s="160" t="s">
        <v>186</v>
      </c>
      <c r="C39" s="83">
        <f>'[2](12)'!$E39</f>
        <v>0.50624999999999998</v>
      </c>
      <c r="D39" s="84">
        <f>'[2](12)'!$F39</f>
        <v>43839</v>
      </c>
      <c r="E39" s="85">
        <v>0.51597222222222217</v>
      </c>
      <c r="F39" s="84">
        <v>43867</v>
      </c>
      <c r="G39" s="91">
        <f t="shared" ca="1" si="3"/>
        <v>672.23</v>
      </c>
      <c r="H39" s="153">
        <v>30.7</v>
      </c>
      <c r="I39" s="96"/>
      <c r="J39" s="64" t="s">
        <v>173</v>
      </c>
      <c r="K39" s="65" t="str">
        <f t="shared" si="5"/>
        <v>HARB/15A/NC5S</v>
      </c>
    </row>
    <row r="40" spans="1:11" s="65" customFormat="1" ht="33" customHeight="1" thickBot="1">
      <c r="A40" s="81" t="str">
        <f t="shared" si="4"/>
        <v>HARB/15A/NC5S4</v>
      </c>
      <c r="B40" s="160" t="s">
        <v>192</v>
      </c>
      <c r="C40" s="83">
        <f>'[2](12)'!$E40</f>
        <v>0.4381944444444445</v>
      </c>
      <c r="D40" s="84">
        <f>'[2](12)'!$F40</f>
        <v>43840</v>
      </c>
      <c r="E40" s="85">
        <v>0.57638888888888895</v>
      </c>
      <c r="F40" s="84">
        <v>43868</v>
      </c>
      <c r="G40" s="91">
        <f t="shared" ca="1" si="3"/>
        <v>675.32</v>
      </c>
      <c r="H40" s="153">
        <v>47.8</v>
      </c>
      <c r="I40" s="96"/>
      <c r="J40" s="64" t="s">
        <v>174</v>
      </c>
      <c r="K40" s="65" t="str">
        <f t="shared" si="5"/>
        <v>HARB/15A/NC5S</v>
      </c>
    </row>
    <row r="41" spans="1:11" s="65" customFormat="1" ht="33" customHeight="1" thickBot="1">
      <c r="A41" s="81" t="str">
        <f t="shared" si="4"/>
        <v>HARB/15A/NC5S5</v>
      </c>
      <c r="B41" s="160" t="s">
        <v>191</v>
      </c>
      <c r="C41" s="83">
        <f>'[2](12)'!$E41</f>
        <v>0.4375</v>
      </c>
      <c r="D41" s="84">
        <f>'[2](12)'!$F41</f>
        <v>43840</v>
      </c>
      <c r="E41" s="85">
        <v>0.57708333333333328</v>
      </c>
      <c r="F41" s="84">
        <v>43868</v>
      </c>
      <c r="G41" s="91">
        <f t="shared" ca="1" si="3"/>
        <v>675.35</v>
      </c>
      <c r="H41" s="153">
        <v>40.4</v>
      </c>
      <c r="I41" s="96"/>
      <c r="J41" s="64" t="s">
        <v>175</v>
      </c>
      <c r="K41" s="65" t="str">
        <f t="shared" si="5"/>
        <v>HARB/15A/NC5S</v>
      </c>
    </row>
    <row r="42" spans="1:11" s="65" customFormat="1" ht="33" customHeight="1" thickBot="1">
      <c r="A42" s="81" t="str">
        <f t="shared" si="4"/>
        <v>HARB/15A/NC5S6</v>
      </c>
      <c r="B42" s="160" t="s">
        <v>190</v>
      </c>
      <c r="C42" s="83">
        <f>'[2](12)'!$E42</f>
        <v>0.4465277777777778</v>
      </c>
      <c r="D42" s="84">
        <f>'[2](12)'!$F42</f>
        <v>43840</v>
      </c>
      <c r="E42" s="85">
        <v>0.5854166666666667</v>
      </c>
      <c r="F42" s="84">
        <v>43868</v>
      </c>
      <c r="G42" s="91">
        <f t="shared" ca="1" si="3"/>
        <v>675.33</v>
      </c>
      <c r="H42" s="153">
        <v>31.7</v>
      </c>
      <c r="I42" s="96"/>
      <c r="J42" s="64" t="s">
        <v>176</v>
      </c>
      <c r="K42" s="65" t="str">
        <f t="shared" si="5"/>
        <v>HARB/15A/NC5S</v>
      </c>
    </row>
    <row r="43" spans="1:11" s="65" customFormat="1" ht="33" customHeight="1" thickBot="1">
      <c r="A43" s="81" t="str">
        <f>TEXT(K43&amp;(J43-31),0)</f>
        <v>HARB/15A/ND3S1</v>
      </c>
      <c r="B43" s="160" t="s">
        <v>188</v>
      </c>
      <c r="C43" s="83">
        <f>'[2](12)'!$E43</f>
        <v>0.44027777777777777</v>
      </c>
      <c r="D43" s="84">
        <f>'[2](12)'!$F43</f>
        <v>43840</v>
      </c>
      <c r="E43" s="85">
        <v>0.57986111111111105</v>
      </c>
      <c r="F43" s="84">
        <v>43868</v>
      </c>
      <c r="G43" s="91">
        <f t="shared" ca="1" si="3"/>
        <v>675.35</v>
      </c>
      <c r="H43" s="170"/>
      <c r="I43" s="96"/>
      <c r="J43" s="64" t="s">
        <v>187</v>
      </c>
      <c r="K43" s="65" t="str">
        <f>TEXT("HARB/15A/ND"&amp;$C$7-7&amp;"S",0)</f>
        <v>HARB/15A/ND3S</v>
      </c>
    </row>
    <row r="44" spans="1:11" s="65" customFormat="1" ht="165" customHeight="1">
      <c r="A44" s="71"/>
      <c r="B44" s="71"/>
      <c r="C44" s="71"/>
      <c r="D44" s="71"/>
      <c r="E44" s="71"/>
      <c r="F44" s="71"/>
      <c r="G44" s="71"/>
      <c r="H44" s="66"/>
      <c r="I44" s="66"/>
    </row>
    <row r="45" spans="1:11" s="65" customFormat="1" ht="15" customHeight="1">
      <c r="A45" s="71"/>
      <c r="B45" s="71"/>
      <c r="C45" s="71"/>
      <c r="D45" s="71"/>
      <c r="E45" s="71"/>
      <c r="F45" s="71"/>
      <c r="G45" s="71"/>
      <c r="H45" s="66"/>
      <c r="I45" s="66"/>
    </row>
    <row r="46" spans="1:11" s="65" customFormat="1" ht="15" customHeight="1">
      <c r="A46" s="71"/>
      <c r="B46" s="210" t="str">
        <f>'(11)'!B48</f>
        <v>Diffusion Tube Laboratory
SOCOTEC
12 Moorbrook
Southmead Industrial Park
Didcot
Oxon
OX11 7HP</v>
      </c>
      <c r="C46" s="210"/>
      <c r="D46" s="210"/>
      <c r="E46" s="210"/>
      <c r="F46" s="71"/>
      <c r="G46" s="71"/>
      <c r="H46" s="66"/>
      <c r="I46" s="66"/>
    </row>
    <row r="47" spans="1:11" s="65" customFormat="1" ht="76.5" customHeight="1">
      <c r="A47" s="86"/>
      <c r="B47" s="210"/>
      <c r="C47" s="210"/>
      <c r="D47" s="210"/>
      <c r="E47" s="210"/>
      <c r="F47" s="86"/>
      <c r="G47" s="86"/>
      <c r="H47" s="66"/>
      <c r="I47" s="66"/>
    </row>
    <row r="48" spans="1:11" s="65" customFormat="1" ht="15" customHeight="1">
      <c r="A48" s="70"/>
      <c r="B48" s="210"/>
      <c r="C48" s="210"/>
      <c r="D48" s="210"/>
      <c r="E48" s="210"/>
      <c r="F48" s="69"/>
      <c r="G48" s="69"/>
      <c r="H48" s="66"/>
      <c r="I48" s="66"/>
    </row>
    <row r="49" spans="1:9" s="65" customFormat="1" ht="15" customHeight="1">
      <c r="A49" s="171"/>
      <c r="B49" s="210"/>
      <c r="C49" s="210"/>
      <c r="D49" s="210"/>
      <c r="E49" s="210"/>
      <c r="F49" s="69"/>
      <c r="G49" s="69"/>
      <c r="H49" s="66"/>
      <c r="I49" s="66"/>
    </row>
    <row r="50" spans="1:9" s="65" customFormat="1" ht="15" customHeight="1">
      <c r="A50" s="172"/>
      <c r="B50" s="210"/>
      <c r="C50" s="210"/>
      <c r="D50" s="210"/>
      <c r="E50" s="210"/>
      <c r="F50" s="172"/>
      <c r="G50" s="172"/>
      <c r="H50" s="66"/>
      <c r="I50" s="66"/>
    </row>
    <row r="51" spans="1:9" s="65" customFormat="1" ht="15" customHeight="1">
      <c r="A51" s="172"/>
      <c r="B51" s="210"/>
      <c r="C51" s="210"/>
      <c r="D51" s="210"/>
      <c r="E51" s="210"/>
      <c r="F51" s="172"/>
      <c r="G51" s="172"/>
      <c r="H51" s="66"/>
      <c r="I51" s="66"/>
    </row>
    <row r="52" spans="1:9" s="67" customFormat="1" ht="30.75" customHeight="1">
      <c r="A52" s="68"/>
      <c r="B52" s="210"/>
      <c r="C52" s="210"/>
      <c r="D52" s="210"/>
      <c r="E52" s="210"/>
      <c r="F52" s="68"/>
      <c r="G52" s="68"/>
      <c r="H52" s="66"/>
      <c r="I52" s="66"/>
    </row>
    <row r="53" spans="1:9" s="67" customFormat="1" ht="30.75" customHeight="1">
      <c r="A53" s="68"/>
      <c r="B53" s="210"/>
      <c r="C53" s="210"/>
      <c r="D53" s="210"/>
      <c r="E53" s="210"/>
      <c r="F53" s="68"/>
      <c r="G53" s="68"/>
      <c r="H53" s="66"/>
      <c r="I53" s="66"/>
    </row>
    <row r="54" spans="1:9" s="68" customFormat="1" ht="30.75" customHeight="1">
      <c r="B54" s="210"/>
      <c r="C54" s="210"/>
      <c r="D54" s="210"/>
      <c r="E54" s="210"/>
      <c r="H54" s="61"/>
      <c r="I54" s="61"/>
    </row>
    <row r="55" spans="1:9" s="68" customFormat="1" ht="30.75" customHeight="1">
      <c r="H55" s="61"/>
      <c r="I55" s="61"/>
    </row>
    <row r="56" spans="1:9" ht="23.25" customHeight="1">
      <c r="A56" s="68"/>
      <c r="B56" s="68"/>
      <c r="C56" s="68"/>
      <c r="D56" s="68"/>
      <c r="E56" s="68"/>
      <c r="F56" s="68"/>
      <c r="G56" s="68"/>
    </row>
    <row r="57" spans="1:9" ht="23.25">
      <c r="A57" s="68"/>
      <c r="B57" s="68"/>
      <c r="C57" s="68"/>
      <c r="D57" s="68"/>
      <c r="E57" s="68"/>
      <c r="F57" s="68"/>
      <c r="G57" s="68"/>
    </row>
    <row r="58" spans="1:9" hidden="1">
      <c r="A58" s="65"/>
      <c r="B58" s="65"/>
      <c r="C58" s="65"/>
      <c r="D58" s="65"/>
      <c r="E58" s="65"/>
      <c r="F58" s="65"/>
      <c r="G58" s="65"/>
    </row>
    <row r="59" spans="1:9" hidden="1">
      <c r="A59" s="65"/>
      <c r="B59" s="65"/>
      <c r="C59" s="65"/>
      <c r="D59" s="65"/>
      <c r="E59" s="65"/>
      <c r="F59" s="65"/>
      <c r="G59" s="65"/>
    </row>
    <row r="60" spans="1:9" hidden="1">
      <c r="A60" s="65"/>
      <c r="B60" s="65"/>
      <c r="C60" s="65"/>
      <c r="D60" s="65"/>
      <c r="E60" s="65"/>
      <c r="F60" s="65"/>
      <c r="G60" s="65"/>
    </row>
    <row r="61" spans="1:9" hidden="1">
      <c r="A61" s="65"/>
      <c r="B61" s="65"/>
      <c r="C61" s="65"/>
      <c r="D61" s="65"/>
      <c r="E61" s="65"/>
      <c r="F61" s="65"/>
      <c r="G61" s="65"/>
    </row>
    <row r="62" spans="1:9" hidden="1">
      <c r="A62" s="65"/>
      <c r="B62" s="65"/>
      <c r="C62" s="65"/>
      <c r="D62" s="65"/>
      <c r="E62" s="65"/>
      <c r="F62" s="65"/>
      <c r="G62" s="65"/>
    </row>
    <row r="63" spans="1:9" hidden="1">
      <c r="H63" s="62"/>
      <c r="I63" s="62"/>
    </row>
    <row r="64" spans="1:9" hidden="1">
      <c r="H64" s="62"/>
      <c r="I64" s="62"/>
    </row>
    <row r="65" s="62" customFormat="1" hidden="1"/>
    <row r="66" s="62" customFormat="1" hidden="1"/>
    <row r="67" s="62" customFormat="1" hidden="1"/>
    <row r="68" s="62" customFormat="1" hidden="1"/>
    <row r="69" s="62" customFormat="1" hidden="1"/>
    <row r="70" s="62" customFormat="1" hidden="1"/>
    <row r="71" s="62" customFormat="1" hidden="1"/>
    <row r="72" s="62" customFormat="1" hidden="1"/>
    <row r="73" s="62" customFormat="1" hidden="1"/>
    <row r="74" s="62" customFormat="1" hidden="1"/>
    <row r="75" s="62" customFormat="1" hidden="1"/>
    <row r="76" s="62" customFormat="1" hidden="1"/>
    <row r="77" s="62" customFormat="1" hidden="1"/>
    <row r="78" s="62" customFormat="1" hidden="1"/>
    <row r="79" s="62" customFormat="1" hidden="1"/>
    <row r="80" s="62" customFormat="1" hidden="1"/>
    <row r="81" spans="8:9" hidden="1">
      <c r="H81" s="62"/>
      <c r="I81" s="62"/>
    </row>
    <row r="82" spans="8:9" hidden="1">
      <c r="H82" s="62"/>
      <c r="I82" s="62"/>
    </row>
    <row r="83" spans="8:9" hidden="1">
      <c r="H83" s="62"/>
      <c r="I83" s="62"/>
    </row>
    <row r="84" spans="8:9" hidden="1">
      <c r="H84" s="62"/>
      <c r="I84" s="62"/>
    </row>
    <row r="85" spans="8:9" hidden="1">
      <c r="H85" s="62"/>
      <c r="I85" s="62"/>
    </row>
    <row r="86" spans="8:9" ht="15" customHeight="1">
      <c r="H86" s="62"/>
      <c r="I86" s="62"/>
    </row>
    <row r="87" spans="8:9" ht="15" customHeight="1"/>
  </sheetData>
  <mergeCells count="24">
    <mergeCell ref="B46:E54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C7:D7"/>
    <mergeCell ref="E7:F7"/>
    <mergeCell ref="A7:B7"/>
    <mergeCell ref="D8:E8"/>
    <mergeCell ref="A9:A11"/>
    <mergeCell ref="B9:B11"/>
  </mergeCells>
  <phoneticPr fontId="2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K87"/>
  <sheetViews>
    <sheetView topLeftCell="B31" zoomScale="80" zoomScaleNormal="80" zoomScaleSheetLayoutView="115" workbookViewId="0">
      <selection activeCell="J40" sqref="J40"/>
    </sheetView>
  </sheetViews>
  <sheetFormatPr defaultColWidth="15.7109375" defaultRowHeight="0" customHeight="1" zeroHeight="1"/>
  <cols>
    <col min="1" max="1" width="9.85546875" style="62" customWidth="1"/>
    <col min="2" max="2" width="19.28515625" style="62" customWidth="1"/>
    <col min="3" max="6" width="12.28515625" style="62" customWidth="1"/>
    <col min="7" max="7" width="11.42578125" style="62" customWidth="1"/>
    <col min="8" max="8" width="12.7109375" style="61" customWidth="1"/>
    <col min="9" max="9" width="15.7109375" style="62"/>
    <col min="10" max="10" width="20.7109375" style="62" customWidth="1"/>
    <col min="11" max="11" width="19.855468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'(09)'!C7+1</f>
        <v>7</v>
      </c>
      <c r="D7" s="193"/>
      <c r="E7" s="194" t="s">
        <v>113</v>
      </c>
      <c r="F7" s="194"/>
      <c r="G7" s="78" t="s">
        <v>250</v>
      </c>
    </row>
    <row r="8" spans="1:11" ht="15" customHeight="1" thickBot="1">
      <c r="A8" s="74"/>
      <c r="B8" s="74"/>
      <c r="C8" s="88"/>
      <c r="D8" s="197"/>
      <c r="E8" s="197"/>
      <c r="F8" s="88"/>
      <c r="G8" s="88"/>
    </row>
    <row r="9" spans="1:11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1" s="65" customFormat="1" ht="24" customHeight="1" thickTop="1" thickBot="1">
      <c r="A12" s="80" t="str">
        <f t="shared" ref="A12:A34" si="0">TEXT(K12&amp;J12,0)</f>
        <v>HARB/15A/NA7S01</v>
      </c>
      <c r="B12" s="63" t="str">
        <f>'(01)'!B12</f>
        <v>6 The Terrace Rugby Road</v>
      </c>
      <c r="C12" s="83">
        <f>'(09)'!E12</f>
        <v>0.56319444444444444</v>
      </c>
      <c r="D12" s="84">
        <f>'(09)'!F12</f>
        <v>44106</v>
      </c>
      <c r="E12" s="83">
        <v>0.52708333333333335</v>
      </c>
      <c r="F12" s="156">
        <v>44141</v>
      </c>
      <c r="G12" s="91">
        <f ca="1">IF(ISBLANK(E12),ROUND(((NOW())-($C12+$D12))*24,2),ROUND((($E12+F12)-($C12+$D12))*24,2))</f>
        <v>839.13</v>
      </c>
      <c r="H12" s="152">
        <v>31.8</v>
      </c>
      <c r="I12" s="174"/>
      <c r="J12" s="64" t="s">
        <v>87</v>
      </c>
      <c r="K12" s="65" t="str">
        <f>TEXT("HARB/15A/NA"&amp;$C$7&amp;"S",0)</f>
        <v>HARB/15A/NA7S</v>
      </c>
    </row>
    <row r="13" spans="1:11" s="65" customFormat="1" ht="24" customHeight="1" thickBot="1">
      <c r="A13" s="80" t="str">
        <f t="shared" si="0"/>
        <v>HARB/15A/NA7S02</v>
      </c>
      <c r="B13" s="63" t="str">
        <f>'(01)'!B13</f>
        <v>Lut. Service Shop</v>
      </c>
      <c r="C13" s="83">
        <f>'(09)'!E13</f>
        <v>0.57152777777777775</v>
      </c>
      <c r="D13" s="84">
        <f>'(09)'!F13</f>
        <v>44106</v>
      </c>
      <c r="E13" s="83">
        <v>0.52013888888888882</v>
      </c>
      <c r="F13" s="156">
        <v>44141</v>
      </c>
      <c r="G13" s="91">
        <f t="shared" ref="G13:G29" ca="1" si="1">IF(ISBLANK(E13),ROUND(((NOW())-($C13+$D13))*24,2),ROUND((($E13+F13)-($C13+$D13))*24,2))</f>
        <v>838.77</v>
      </c>
      <c r="H13" s="153">
        <v>46.3</v>
      </c>
      <c r="I13" s="174"/>
      <c r="J13" s="64" t="s">
        <v>88</v>
      </c>
      <c r="K13" s="65" t="str">
        <f t="shared" ref="K13:K45" si="2">TEXT("HARB/15A/NA"&amp;$C$7&amp;"S",0)</f>
        <v>HARB/15A/NA7S</v>
      </c>
    </row>
    <row r="14" spans="1:11" s="65" customFormat="1" ht="24" customHeight="1" thickBot="1">
      <c r="A14" s="80" t="str">
        <f t="shared" si="0"/>
        <v>HARB/15A/NA7S03</v>
      </c>
      <c r="B14" s="63" t="str">
        <f>'(01)'!B14</f>
        <v>40 regent street lutterworth</v>
      </c>
      <c r="C14" s="83">
        <f>'(09)'!E14</f>
        <v>0.56805555555555554</v>
      </c>
      <c r="D14" s="84">
        <f>'(09)'!F14</f>
        <v>44106</v>
      </c>
      <c r="E14" s="83">
        <v>0.52430555555555558</v>
      </c>
      <c r="F14" s="156">
        <v>44141</v>
      </c>
      <c r="G14" s="91">
        <f t="shared" ca="1" si="1"/>
        <v>838.95</v>
      </c>
      <c r="H14" s="153">
        <v>22.1</v>
      </c>
      <c r="I14" s="174"/>
      <c r="J14" s="64" t="s">
        <v>89</v>
      </c>
      <c r="K14" s="65" t="str">
        <f t="shared" si="2"/>
        <v>HARB/15A/NA7S</v>
      </c>
    </row>
    <row r="15" spans="1:11" s="65" customFormat="1" ht="24" customHeight="1" thickBot="1">
      <c r="A15" s="80" t="str">
        <f t="shared" si="0"/>
        <v>HARB/15A/NA7S04</v>
      </c>
      <c r="B15" s="63" t="str">
        <f>'(01)'!B15</f>
        <v>regent court</v>
      </c>
      <c r="C15" s="83">
        <f>'(09)'!E15</f>
        <v>0.57013888888888886</v>
      </c>
      <c r="D15" s="84">
        <f>'(09)'!F15</f>
        <v>44106</v>
      </c>
      <c r="E15" s="83">
        <v>0.5229166666666667</v>
      </c>
      <c r="F15" s="156">
        <v>44141</v>
      </c>
      <c r="G15" s="91">
        <f t="shared" ca="1" si="1"/>
        <v>838.87</v>
      </c>
      <c r="H15" s="153">
        <v>38.299999999999997</v>
      </c>
      <c r="I15" s="174"/>
      <c r="J15" s="64" t="s">
        <v>90</v>
      </c>
      <c r="K15" s="65" t="str">
        <f t="shared" si="2"/>
        <v>HARB/15A/NA7S</v>
      </c>
    </row>
    <row r="16" spans="1:11" s="65" customFormat="1" ht="24" customHeight="1" thickBot="1">
      <c r="A16" s="80" t="str">
        <f t="shared" si="0"/>
        <v>HARB/15A/NA7S05</v>
      </c>
      <c r="B16" s="63" t="str">
        <f>'(01)'!B16</f>
        <v>26 Market Street Lutterworth</v>
      </c>
      <c r="C16" s="83">
        <f>'(09)'!E16</f>
        <v>0.55972222222222223</v>
      </c>
      <c r="D16" s="84">
        <f>'(09)'!F16</f>
        <v>44106</v>
      </c>
      <c r="E16" s="83">
        <v>0.51944444444444449</v>
      </c>
      <c r="F16" s="156">
        <v>44141</v>
      </c>
      <c r="G16" s="91">
        <f t="shared" ca="1" si="1"/>
        <v>839.03</v>
      </c>
      <c r="H16" s="153">
        <v>36.200000000000003</v>
      </c>
      <c r="I16" s="174"/>
      <c r="J16" s="64" t="s">
        <v>91</v>
      </c>
      <c r="K16" s="65" t="str">
        <f t="shared" si="2"/>
        <v>HARB/15A/NA7S</v>
      </c>
    </row>
    <row r="17" spans="1:11" s="65" customFormat="1" ht="24" customHeight="1" thickBot="1">
      <c r="A17" s="80" t="str">
        <f t="shared" si="0"/>
        <v>HARB/15A/NA7S06</v>
      </c>
      <c r="B17" s="63" t="str">
        <f>'(01)'!B17</f>
        <v>Homeside main street Theddingworth</v>
      </c>
      <c r="C17" s="83">
        <f>'(09)'!E17</f>
        <v>0.58819444444444446</v>
      </c>
      <c r="D17" s="84">
        <f>'(09)'!F17</f>
        <v>44106</v>
      </c>
      <c r="E17" s="83">
        <v>0.54722222222222217</v>
      </c>
      <c r="F17" s="156">
        <v>44141</v>
      </c>
      <c r="G17" s="91">
        <f t="shared" ca="1" si="1"/>
        <v>839.02</v>
      </c>
      <c r="H17" s="153">
        <v>24.8</v>
      </c>
      <c r="I17" s="174"/>
      <c r="J17" s="64" t="s">
        <v>92</v>
      </c>
      <c r="K17" s="65" t="str">
        <f t="shared" si="2"/>
        <v>HARB/15A/NA7S</v>
      </c>
    </row>
    <row r="18" spans="1:11" s="65" customFormat="1" ht="24" customHeight="1" thickBot="1">
      <c r="A18" s="80" t="str">
        <f t="shared" si="0"/>
        <v>HARB/15A/NA7S07</v>
      </c>
      <c r="B18" s="63" t="str">
        <f>'(01)'!B18</f>
        <v>17 Rugby road Lutterworth</v>
      </c>
      <c r="C18" s="83">
        <f>'(09)'!E18</f>
        <v>0.56458333333333333</v>
      </c>
      <c r="D18" s="84">
        <f>'(09)'!F18</f>
        <v>44106</v>
      </c>
      <c r="E18" s="83">
        <v>0.52638888888888891</v>
      </c>
      <c r="F18" s="156">
        <v>44141</v>
      </c>
      <c r="G18" s="91">
        <f t="shared" ca="1" si="1"/>
        <v>839.08</v>
      </c>
      <c r="H18" s="153">
        <v>32.299999999999997</v>
      </c>
      <c r="I18" s="174"/>
      <c r="J18" s="64" t="s">
        <v>93</v>
      </c>
      <c r="K18" s="65" t="str">
        <f t="shared" si="2"/>
        <v>HARB/15A/NA7S</v>
      </c>
    </row>
    <row r="19" spans="1:11" s="65" customFormat="1" ht="24" customHeight="1" thickBot="1">
      <c r="A19" s="80" t="str">
        <f t="shared" si="0"/>
        <v>HARB/15A/NA7S08</v>
      </c>
      <c r="B19" s="63" t="str">
        <f>'(01)'!B19</f>
        <v xml:space="preserve">69 leicester road Kibworth </v>
      </c>
      <c r="C19" s="83">
        <f>'(09)'!E19</f>
        <v>0.45555555555555555</v>
      </c>
      <c r="D19" s="84">
        <f>'(09)'!F19</f>
        <v>44106</v>
      </c>
      <c r="E19" s="83">
        <v>0.42986111111111108</v>
      </c>
      <c r="F19" s="156">
        <v>44141</v>
      </c>
      <c r="G19" s="91">
        <f t="shared" ca="1" si="1"/>
        <v>839.38</v>
      </c>
      <c r="H19" s="153">
        <v>34.700000000000003</v>
      </c>
      <c r="I19" s="174"/>
      <c r="J19" s="64" t="s">
        <v>94</v>
      </c>
      <c r="K19" s="65" t="str">
        <f t="shared" si="2"/>
        <v>HARB/15A/NA7S</v>
      </c>
    </row>
    <row r="20" spans="1:11" s="65" customFormat="1" ht="24" customHeight="1" thickBot="1">
      <c r="A20" s="80" t="str">
        <f t="shared" si="0"/>
        <v>HARB/15A/NA7S09</v>
      </c>
      <c r="B20" s="63" t="str">
        <f>'(01)'!B20</f>
        <v>77 leicester road</v>
      </c>
      <c r="C20" s="83">
        <f>'(09)'!E20</f>
        <v>0.53541666666666665</v>
      </c>
      <c r="D20" s="84">
        <f>'(09)'!F20</f>
        <v>44106</v>
      </c>
      <c r="E20" s="83">
        <v>0.5</v>
      </c>
      <c r="F20" s="156">
        <v>44141</v>
      </c>
      <c r="G20" s="91">
        <f t="shared" ca="1" si="1"/>
        <v>839.15</v>
      </c>
      <c r="H20" s="154">
        <v>21.6</v>
      </c>
      <c r="I20" s="174"/>
      <c r="J20" s="64" t="s">
        <v>95</v>
      </c>
      <c r="K20" s="65" t="str">
        <f t="shared" si="2"/>
        <v>HARB/15A/NA7S</v>
      </c>
    </row>
    <row r="21" spans="1:11" s="65" customFormat="1" ht="24" customHeight="1" thickTop="1" thickBot="1">
      <c r="A21" s="80" t="str">
        <f t="shared" si="0"/>
        <v>HARB/15A/NA7S10</v>
      </c>
      <c r="B21" s="63" t="str">
        <f>'(01)'!B21</f>
        <v>Day Nursery</v>
      </c>
      <c r="C21" s="83">
        <f>'(09)'!E21</f>
        <v>0.53819444444444442</v>
      </c>
      <c r="D21" s="84">
        <f>'(09)'!F21</f>
        <v>44106</v>
      </c>
      <c r="E21" s="83">
        <v>0.50208333333333333</v>
      </c>
      <c r="F21" s="156">
        <v>44141</v>
      </c>
      <c r="G21" s="91">
        <f t="shared" ca="1" si="1"/>
        <v>839.13</v>
      </c>
      <c r="H21" s="152">
        <v>31.5</v>
      </c>
      <c r="I21" s="174"/>
      <c r="J21" s="64" t="s">
        <v>96</v>
      </c>
      <c r="K21" s="65" t="str">
        <f t="shared" si="2"/>
        <v>HARB/15A/NA7S</v>
      </c>
    </row>
    <row r="22" spans="1:11" s="65" customFormat="1" ht="24" customHeight="1" thickBot="1">
      <c r="A22" s="80" t="str">
        <f t="shared" si="0"/>
        <v>HARB/15A/NA7S11</v>
      </c>
      <c r="B22" s="63" t="str">
        <f>'(01)'!B22</f>
        <v>A6 Kibworth</v>
      </c>
      <c r="C22" s="83">
        <f>'(09)'!E22</f>
        <v>0.4458333333333333</v>
      </c>
      <c r="D22" s="84">
        <f>'(09)'!F22</f>
        <v>44106</v>
      </c>
      <c r="E22" s="83">
        <v>0.42152777777777778</v>
      </c>
      <c r="F22" s="156">
        <v>44141</v>
      </c>
      <c r="G22" s="91">
        <f t="shared" ca="1" si="1"/>
        <v>839.42</v>
      </c>
      <c r="H22" s="153">
        <v>35</v>
      </c>
      <c r="I22" s="174"/>
      <c r="J22" s="64" t="s">
        <v>97</v>
      </c>
      <c r="K22" s="65" t="str">
        <f t="shared" si="2"/>
        <v>HARB/15A/NA7S</v>
      </c>
    </row>
    <row r="23" spans="1:11" s="65" customFormat="1" ht="24" customHeight="1" thickBot="1">
      <c r="A23" s="80" t="str">
        <f t="shared" si="0"/>
        <v>HARB/15A/NA7S12</v>
      </c>
      <c r="B23" s="63" t="str">
        <f>'(01)'!B23</f>
        <v xml:space="preserve">lamppost outside 78 leicester road kibworth </v>
      </c>
      <c r="C23" s="83">
        <f>'(09)'!E23</f>
        <v>0.45694444444444443</v>
      </c>
      <c r="D23" s="84">
        <f>'(09)'!F23</f>
        <v>44106</v>
      </c>
      <c r="E23" s="83">
        <v>0.43124999999999997</v>
      </c>
      <c r="F23" s="156">
        <v>44141</v>
      </c>
      <c r="G23" s="91">
        <f t="shared" ca="1" si="1"/>
        <v>839.38</v>
      </c>
      <c r="H23" s="153">
        <v>36</v>
      </c>
      <c r="I23" s="174"/>
      <c r="J23" s="64" t="s">
        <v>98</v>
      </c>
      <c r="K23" s="65" t="str">
        <f t="shared" si="2"/>
        <v>HARB/15A/NA7S</v>
      </c>
    </row>
    <row r="24" spans="1:11" s="65" customFormat="1" ht="24" customHeight="1" thickBot="1">
      <c r="A24" s="80" t="str">
        <f t="shared" si="0"/>
        <v>HARB/15A/NA7S13</v>
      </c>
      <c r="B24" s="63" t="str">
        <f>'(01)'!B24</f>
        <v>24 Rugby Road Lutterworth</v>
      </c>
      <c r="C24" s="83">
        <f>'(09)'!E24</f>
        <v>0.56666666666666665</v>
      </c>
      <c r="D24" s="84">
        <f>'(09)'!F24</f>
        <v>44106</v>
      </c>
      <c r="E24" s="83">
        <v>0.52500000000000002</v>
      </c>
      <c r="F24" s="156">
        <v>44141</v>
      </c>
      <c r="G24" s="91">
        <f t="shared" ca="1" si="1"/>
        <v>839</v>
      </c>
      <c r="H24" s="153">
        <v>36.1</v>
      </c>
      <c r="I24" s="174"/>
      <c r="J24" s="64" t="s">
        <v>99</v>
      </c>
      <c r="K24" s="65" t="str">
        <f t="shared" si="2"/>
        <v>HARB/15A/NA7S</v>
      </c>
    </row>
    <row r="25" spans="1:11" s="65" customFormat="1" ht="24" customHeight="1" thickBot="1">
      <c r="A25" s="80" t="str">
        <f t="shared" si="0"/>
        <v>HARB/15A/NA7S14</v>
      </c>
      <c r="B25" s="63" t="str">
        <f>'(01)'!B25</f>
        <v>sign outside 64 Leicester Road Kibworth</v>
      </c>
      <c r="C25" s="83">
        <f>'(09)'!E25</f>
        <v>0.45</v>
      </c>
      <c r="D25" s="84">
        <f>'(09)'!F25</f>
        <v>44106</v>
      </c>
      <c r="E25" s="83">
        <v>0.4236111111111111</v>
      </c>
      <c r="F25" s="156">
        <v>44141</v>
      </c>
      <c r="G25" s="91">
        <f t="shared" ca="1" si="1"/>
        <v>839.37</v>
      </c>
      <c r="H25" s="153">
        <v>54.2</v>
      </c>
      <c r="I25" s="174"/>
      <c r="J25" s="64" t="s">
        <v>100</v>
      </c>
      <c r="K25" s="65" t="str">
        <f t="shared" si="2"/>
        <v>HARB/15A/NA7S</v>
      </c>
    </row>
    <row r="26" spans="1:11" s="65" customFormat="1" ht="24" customHeight="1" thickBot="1">
      <c r="A26" s="80" t="str">
        <f t="shared" si="0"/>
        <v>HARB/15A/NA7S15</v>
      </c>
      <c r="B26" s="63" t="str">
        <f>'(01)'!B26</f>
        <v xml:space="preserve">signpost just north of 11 Leicester road Kibworth </v>
      </c>
      <c r="C26" s="83">
        <f>'(09)'!E26</f>
        <v>0.44722222222222219</v>
      </c>
      <c r="D26" s="84">
        <f>'(09)'!F26</f>
        <v>44106</v>
      </c>
      <c r="E26" s="83">
        <v>0.42222222222222222</v>
      </c>
      <c r="F26" s="156">
        <v>44141</v>
      </c>
      <c r="G26" s="91">
        <f t="shared" ca="1" si="1"/>
        <v>839.4</v>
      </c>
      <c r="H26" s="153">
        <v>38.4</v>
      </c>
      <c r="I26" s="174"/>
      <c r="J26" s="64" t="s">
        <v>101</v>
      </c>
      <c r="K26" s="65" t="str">
        <f t="shared" si="2"/>
        <v>HARB/15A/NA7S</v>
      </c>
    </row>
    <row r="27" spans="1:11" s="65" customFormat="1" ht="24" customHeight="1" thickBot="1">
      <c r="A27" s="80" t="str">
        <f t="shared" si="0"/>
        <v>HARB/15A/NA7S16</v>
      </c>
      <c r="B27" s="63" t="str">
        <f>'(01)'!B27</f>
        <v xml:space="preserve">pizza Express st marys road </v>
      </c>
      <c r="C27" s="83">
        <f>'(09)'!E27</f>
        <v>0.62291666666666667</v>
      </c>
      <c r="D27" s="84">
        <f>'(09)'!F27</f>
        <v>44106</v>
      </c>
      <c r="E27" s="151">
        <v>0.57291666666666663</v>
      </c>
      <c r="F27" s="156">
        <v>44141</v>
      </c>
      <c r="G27" s="91">
        <f t="shared" ca="1" si="1"/>
        <v>838.8</v>
      </c>
      <c r="H27" s="153">
        <v>28.6</v>
      </c>
      <c r="I27" s="174"/>
      <c r="J27" s="64" t="s">
        <v>102</v>
      </c>
      <c r="K27" s="65" t="str">
        <f t="shared" si="2"/>
        <v>HARB/15A/NA7S</v>
      </c>
    </row>
    <row r="28" spans="1:11" s="65" customFormat="1" ht="24" customHeight="1" thickBot="1">
      <c r="A28" s="80" t="str">
        <f t="shared" si="0"/>
        <v>HARB/15A/NA7S17</v>
      </c>
      <c r="B28" s="63" t="str">
        <f>'(01)'!B28</f>
        <v>Jazz Hair</v>
      </c>
      <c r="C28" s="83">
        <f>'(09)'!E28</f>
        <v>0.56180555555555556</v>
      </c>
      <c r="D28" s="84">
        <f>'(09)'!F28</f>
        <v>44106</v>
      </c>
      <c r="E28" s="83">
        <v>0.52986111111111112</v>
      </c>
      <c r="F28" s="156">
        <v>44141</v>
      </c>
      <c r="G28" s="91">
        <f t="shared" ca="1" si="1"/>
        <v>839.23</v>
      </c>
      <c r="H28" s="153">
        <v>38</v>
      </c>
      <c r="I28" s="174"/>
      <c r="J28" s="64" t="s">
        <v>103</v>
      </c>
      <c r="K28" s="65" t="str">
        <f t="shared" si="2"/>
        <v>HARB/15A/NA7S</v>
      </c>
    </row>
    <row r="29" spans="1:11" s="65" customFormat="1" ht="24" customHeight="1" thickBot="1">
      <c r="A29" s="81" t="str">
        <f t="shared" si="0"/>
        <v>HARB/15A/NA7S18</v>
      </c>
      <c r="B29" s="63" t="str">
        <f>'(01)'!B29</f>
        <v>Spencerdene main street theddingworth</v>
      </c>
      <c r="C29" s="83">
        <f>'(09)'!E29</f>
        <v>0.58958333333333335</v>
      </c>
      <c r="D29" s="84">
        <f>'(09)'!F29</f>
        <v>44106</v>
      </c>
      <c r="E29" s="85">
        <v>0.54861111111111105</v>
      </c>
      <c r="F29" s="156">
        <v>44141</v>
      </c>
      <c r="G29" s="91">
        <f t="shared" ca="1" si="1"/>
        <v>839.02</v>
      </c>
      <c r="H29" s="154">
        <v>19</v>
      </c>
      <c r="I29" s="174"/>
      <c r="J29" s="64" t="s">
        <v>104</v>
      </c>
      <c r="K29" s="65" t="str">
        <f t="shared" si="2"/>
        <v>HARB/15A/NA7S</v>
      </c>
    </row>
    <row r="30" spans="1:11" s="65" customFormat="1" ht="24" customHeight="1" thickTop="1" thickBot="1">
      <c r="A30" s="81" t="str">
        <f t="shared" si="0"/>
        <v>HARB/15A/NA7S19</v>
      </c>
      <c r="B30" s="63" t="str">
        <f>'(01)'!B30</f>
        <v xml:space="preserve">Alma House, Watling Street Claybrooke Parva </v>
      </c>
      <c r="C30" s="83">
        <f>'(09)'!E30</f>
        <v>0.5229166666666667</v>
      </c>
      <c r="D30" s="84">
        <f>'(09)'!F30</f>
        <v>44106</v>
      </c>
      <c r="E30" s="85">
        <v>0.49027777777777781</v>
      </c>
      <c r="F30" s="156">
        <v>44141</v>
      </c>
      <c r="G30" s="91">
        <f ca="1">IF(ISBLANK(E30),ROUND(((NOW())-($C30+$D30))*24,2),ROUND((($E30+F30)-($C30+$D30))*24,2))</f>
        <v>839.22</v>
      </c>
      <c r="H30" s="152">
        <v>24.7</v>
      </c>
      <c r="I30" s="174"/>
      <c r="J30" s="64" t="s">
        <v>117</v>
      </c>
      <c r="K30" s="65" t="str">
        <f t="shared" si="2"/>
        <v>HARB/15A/NA7S</v>
      </c>
    </row>
    <row r="31" spans="1:11" s="65" customFormat="1" ht="24" customHeight="1" thickBot="1">
      <c r="A31" s="81" t="str">
        <f t="shared" si="0"/>
        <v>HARB/15A/NA7S20</v>
      </c>
      <c r="B31" s="63" t="str">
        <f>'(01)'!B31</f>
        <v>sign post outside White House Farm Watling street</v>
      </c>
      <c r="C31" s="83">
        <f>'(09)'!E31</f>
        <v>0.52569444444444446</v>
      </c>
      <c r="D31" s="84">
        <f>'(09)'!F31</f>
        <v>44106</v>
      </c>
      <c r="E31" s="85">
        <v>0.49236111111111108</v>
      </c>
      <c r="F31" s="156">
        <v>44141</v>
      </c>
      <c r="G31" s="91">
        <f ca="1">IF(ISBLANK(E31),ROUND(((NOW())-($C31+$D31))*24,2),ROUND((($E31+F31)-($C31+$D31))*24,2))</f>
        <v>839.2</v>
      </c>
      <c r="H31" s="153">
        <v>27.2</v>
      </c>
      <c r="I31" s="174"/>
      <c r="J31" s="64" t="s">
        <v>118</v>
      </c>
      <c r="K31" s="65" t="str">
        <f t="shared" si="2"/>
        <v>HARB/15A/NA7S</v>
      </c>
    </row>
    <row r="32" spans="1:11" s="65" customFormat="1" ht="24" customHeight="1" thickBot="1">
      <c r="A32" s="81" t="str">
        <f t="shared" si="0"/>
        <v>HARB/15A/NA7S21</v>
      </c>
      <c r="B32" s="63" t="str">
        <f>'(01)'!B32</f>
        <v>coach and horse kibworth</v>
      </c>
      <c r="C32" s="83">
        <f>'(09)'!E32</f>
        <v>0.44444444444444442</v>
      </c>
      <c r="D32" s="84">
        <f>'(09)'!F32</f>
        <v>44106</v>
      </c>
      <c r="E32" s="85">
        <v>0.4201388888888889</v>
      </c>
      <c r="F32" s="156">
        <v>44141</v>
      </c>
      <c r="G32" s="91">
        <f t="shared" ref="G32:G45" ca="1" si="3">IF(ISBLANK(E32),ROUND(((NOW())-($C32+$D32))*24,2),ROUND((($E32+F32)-($C32+$D32))*24,2))</f>
        <v>839.42</v>
      </c>
      <c r="H32" s="153">
        <v>21.4</v>
      </c>
      <c r="I32" s="174"/>
      <c r="J32" s="64" t="s">
        <v>154</v>
      </c>
      <c r="K32" s="65" t="str">
        <f t="shared" si="2"/>
        <v>HARB/15A/NA7S</v>
      </c>
    </row>
    <row r="33" spans="1:11" s="65" customFormat="1" ht="24" customHeight="1" thickBot="1">
      <c r="A33" s="81" t="str">
        <f t="shared" si="0"/>
        <v>HARB/15A/NA7S22</v>
      </c>
      <c r="B33" s="63" t="str">
        <f>'(01)'!B33</f>
        <v>lamppost 29 church road kibworth</v>
      </c>
      <c r="C33" s="83">
        <f>'(09)'!E33</f>
        <v>0.44305555555555554</v>
      </c>
      <c r="D33" s="84">
        <f>'(09)'!F33</f>
        <v>44106</v>
      </c>
      <c r="E33" s="85">
        <v>0.41944444444444445</v>
      </c>
      <c r="F33" s="156">
        <v>44141</v>
      </c>
      <c r="G33" s="91">
        <f t="shared" ca="1" si="3"/>
        <v>839.43</v>
      </c>
      <c r="H33" s="153">
        <v>22.6</v>
      </c>
      <c r="I33" s="96"/>
      <c r="J33" s="64" t="s">
        <v>155</v>
      </c>
      <c r="K33" s="65" t="str">
        <f t="shared" si="2"/>
        <v>HARB/15A/NA7S</v>
      </c>
    </row>
    <row r="34" spans="1:11" s="65" customFormat="1" ht="24" customHeight="1" thickBot="1">
      <c r="A34" s="81" t="str">
        <f t="shared" si="0"/>
        <v>HARB/15A/NA7S23</v>
      </c>
      <c r="B34" s="63" t="str">
        <f>'(01)'!B34</f>
        <v>106 main street kibworth</v>
      </c>
      <c r="C34" s="83">
        <f>'(09)'!E34</f>
        <v>0.45347222222222222</v>
      </c>
      <c r="D34" s="84">
        <f>'(09)'!F34</f>
        <v>44106</v>
      </c>
      <c r="E34" s="85">
        <v>0.4284722222222222</v>
      </c>
      <c r="F34" s="156">
        <v>44141</v>
      </c>
      <c r="G34" s="91">
        <f t="shared" ca="1" si="3"/>
        <v>839.4</v>
      </c>
      <c r="H34" s="153">
        <v>26.8</v>
      </c>
      <c r="I34" s="96"/>
      <c r="J34" s="64" t="s">
        <v>156</v>
      </c>
      <c r="K34" s="65" t="str">
        <f t="shared" si="2"/>
        <v>HARB/15A/NA7S</v>
      </c>
    </row>
    <row r="35" spans="1:11" s="65" customFormat="1" ht="24" customHeight="1" thickBot="1">
      <c r="A35" s="81" t="str">
        <f>TEXT(K35&amp;(J35-23),0)</f>
        <v>HARB/15A/NA7S1</v>
      </c>
      <c r="B35" s="63" t="str">
        <f>'(01)'!B35</f>
        <v>lampost outside 52 Leicester Road</v>
      </c>
      <c r="C35" s="83">
        <f>'(09)'!E35</f>
        <v>0.4381944444444445</v>
      </c>
      <c r="D35" s="84">
        <f>'(09)'!F35</f>
        <v>44106</v>
      </c>
      <c r="E35" s="85">
        <v>0.41666666666666669</v>
      </c>
      <c r="F35" s="156">
        <v>44141</v>
      </c>
      <c r="G35" s="91">
        <f t="shared" ca="1" si="3"/>
        <v>839.48</v>
      </c>
      <c r="H35" s="153">
        <v>22.9</v>
      </c>
      <c r="I35" s="96"/>
      <c r="J35" s="64" t="s">
        <v>165</v>
      </c>
      <c r="K35" s="65" t="str">
        <f t="shared" si="2"/>
        <v>HARB/15A/NA7S</v>
      </c>
    </row>
    <row r="36" spans="1:11" s="65" customFormat="1" ht="33" customHeight="1" thickBot="1">
      <c r="A36" s="81" t="str">
        <f>TEXT(K36&amp;(J36-23),0)</f>
        <v>HARB/15A/NA7S2</v>
      </c>
      <c r="B36" s="63" t="str">
        <f>'(01)'!B36</f>
        <v xml:space="preserve">road sign on leicester road, rear of 9 Milestone Close </v>
      </c>
      <c r="C36" s="83">
        <f>'(09)'!E36</f>
        <v>0.43888888888888888</v>
      </c>
      <c r="D36" s="84">
        <f>'(09)'!F36</f>
        <v>44106</v>
      </c>
      <c r="E36" s="85">
        <v>0.41736111111111113</v>
      </c>
      <c r="F36" s="156">
        <v>44141</v>
      </c>
      <c r="G36" s="91">
        <f t="shared" ca="1" si="3"/>
        <v>839.48</v>
      </c>
      <c r="H36" s="153">
        <v>21.5</v>
      </c>
      <c r="I36" s="96"/>
      <c r="J36" s="64" t="s">
        <v>166</v>
      </c>
      <c r="K36" s="65" t="str">
        <f t="shared" si="2"/>
        <v>HARB/15A/NA7S</v>
      </c>
    </row>
    <row r="37" spans="1:11" s="65" customFormat="1" ht="33" customHeight="1" thickBot="1">
      <c r="A37" s="81" t="str">
        <f>TEXT(K37&amp;(J37-25),0)</f>
        <v>HARB/15A/NA7S1</v>
      </c>
      <c r="B37" s="63" t="str">
        <f>'(01)'!B37</f>
        <v>3 dunton road BA</v>
      </c>
      <c r="C37" s="83">
        <f>'(09)'!E37</f>
        <v>0.51041666666666663</v>
      </c>
      <c r="D37" s="84">
        <f>'(09)'!F37</f>
        <v>44106</v>
      </c>
      <c r="E37" s="85">
        <v>0.47986111111111113</v>
      </c>
      <c r="F37" s="156">
        <v>44141</v>
      </c>
      <c r="G37" s="91">
        <f t="shared" ca="1" si="3"/>
        <v>839.27</v>
      </c>
      <c r="H37" s="153">
        <v>25</v>
      </c>
      <c r="I37" s="96"/>
      <c r="J37" s="64" t="s">
        <v>171</v>
      </c>
      <c r="K37" s="65" t="str">
        <f t="shared" si="2"/>
        <v>HARB/15A/NA7S</v>
      </c>
    </row>
    <row r="38" spans="1:11" s="65" customFormat="1" ht="33" customHeight="1" thickBot="1">
      <c r="A38" s="81" t="str">
        <f t="shared" ref="A38:A42" si="4">TEXT(K38&amp;(J38-25),0)</f>
        <v>HARB/15A/NA7S2</v>
      </c>
      <c r="B38" s="181" t="s">
        <v>248</v>
      </c>
      <c r="C38" s="83">
        <f>'(09)'!E38</f>
        <v>0.51388888888888895</v>
      </c>
      <c r="D38" s="84">
        <f>'(09)'!F38</f>
        <v>44106</v>
      </c>
      <c r="E38" s="85">
        <v>0.4770833333333333</v>
      </c>
      <c r="F38" s="156">
        <v>44141</v>
      </c>
      <c r="G38" s="91">
        <f t="shared" ca="1" si="3"/>
        <v>839.12</v>
      </c>
      <c r="H38" s="154">
        <v>19.600000000000001</v>
      </c>
      <c r="I38" s="96"/>
      <c r="J38" s="64" t="s">
        <v>172</v>
      </c>
      <c r="K38" s="65" t="str">
        <f t="shared" si="2"/>
        <v>HARB/15A/NA7S</v>
      </c>
    </row>
    <row r="39" spans="1:11" s="65" customFormat="1" ht="33" customHeight="1" thickTop="1" thickBot="1">
      <c r="A39" s="81" t="str">
        <f t="shared" si="4"/>
        <v>HARB/15A/NA7S3</v>
      </c>
      <c r="B39" s="63" t="str">
        <f>'(01)'!B39</f>
        <v>lampost est of 5 Lutterworth road Walcote</v>
      </c>
      <c r="C39" s="83">
        <f>'(09)'!E39</f>
        <v>0.57777777777777783</v>
      </c>
      <c r="D39" s="84">
        <f>'(09)'!F39</f>
        <v>44106</v>
      </c>
      <c r="E39" s="85">
        <v>0.53888888888888886</v>
      </c>
      <c r="F39" s="156">
        <v>44141</v>
      </c>
      <c r="G39" s="91">
        <f t="shared" ca="1" si="3"/>
        <v>839.07</v>
      </c>
      <c r="H39" s="152">
        <v>19</v>
      </c>
      <c r="I39" s="96"/>
      <c r="J39" s="64" t="s">
        <v>173</v>
      </c>
      <c r="K39" s="65" t="str">
        <f t="shared" si="2"/>
        <v>HARB/15A/NA7S</v>
      </c>
    </row>
    <row r="40" spans="1:11" s="65" customFormat="1" ht="33" customHeight="1" thickBot="1">
      <c r="A40" s="81" t="str">
        <f t="shared" si="4"/>
        <v>HARB/15A/NA7S4</v>
      </c>
      <c r="B40" s="63" t="str">
        <f>'(01)'!B40</f>
        <v>sw junction welland park road and northamton road MH</v>
      </c>
      <c r="C40" s="83">
        <f>'(09)'!E40</f>
        <v>0.61527777777777781</v>
      </c>
      <c r="D40" s="84">
        <f>'(09)'!F40</f>
        <v>44106</v>
      </c>
      <c r="E40" s="85">
        <v>0.56736111111111109</v>
      </c>
      <c r="F40" s="156">
        <v>44141</v>
      </c>
      <c r="G40" s="91">
        <f t="shared" ca="1" si="3"/>
        <v>838.85</v>
      </c>
      <c r="H40" s="153">
        <v>34.1</v>
      </c>
      <c r="I40" s="96"/>
      <c r="J40" s="64" t="s">
        <v>174</v>
      </c>
      <c r="K40" s="65" t="str">
        <f t="shared" si="2"/>
        <v>HARB/15A/NA7S</v>
      </c>
    </row>
    <row r="41" spans="1:11" s="65" customFormat="1" ht="33" customHeight="1" thickBot="1">
      <c r="A41" s="81" t="str">
        <f t="shared" si="4"/>
        <v>HARB/15A/NA7S5</v>
      </c>
      <c r="B41" s="63" t="str">
        <f>'(01)'!B41</f>
        <v>53 northamton road MH</v>
      </c>
      <c r="C41" s="83">
        <f>'(09)'!E41</f>
        <v>0.6166666666666667</v>
      </c>
      <c r="D41" s="84">
        <f>'(09)'!F41</f>
        <v>44106</v>
      </c>
      <c r="E41" s="182" t="s">
        <v>249</v>
      </c>
      <c r="F41" s="156">
        <v>44141</v>
      </c>
      <c r="G41" s="91" t="e">
        <f t="shared" ca="1" si="3"/>
        <v>#VALUE!</v>
      </c>
      <c r="H41" s="153"/>
      <c r="I41" s="96"/>
      <c r="J41" s="64" t="s">
        <v>175</v>
      </c>
      <c r="K41" s="65" t="str">
        <f t="shared" si="2"/>
        <v>HARB/15A/NA7S</v>
      </c>
    </row>
    <row r="42" spans="1:11" s="65" customFormat="1" ht="33" customHeight="1" thickBot="1">
      <c r="A42" s="81" t="str">
        <f t="shared" si="4"/>
        <v>HARB/15A/NA7S6</v>
      </c>
      <c r="B42" s="63" t="str">
        <f>'(01)'!B42</f>
        <v>7 leicester road MH</v>
      </c>
      <c r="C42" s="83">
        <f>'(09)'!E42</f>
        <v>0.62986111111111109</v>
      </c>
      <c r="D42" s="84">
        <f>'(09)'!F42</f>
        <v>44106</v>
      </c>
      <c r="E42" s="85">
        <v>0.57638888888888895</v>
      </c>
      <c r="F42" s="156">
        <v>44141</v>
      </c>
      <c r="G42" s="91">
        <f t="shared" ca="1" si="3"/>
        <v>838.72</v>
      </c>
      <c r="H42" s="153">
        <v>27.2</v>
      </c>
      <c r="I42" s="96"/>
      <c r="J42" s="64" t="s">
        <v>176</v>
      </c>
      <c r="K42" s="65" t="str">
        <f t="shared" si="2"/>
        <v>HARB/15A/NA7S</v>
      </c>
    </row>
    <row r="43" spans="1:11" s="65" customFormat="1" ht="30.75" customHeight="1" thickBot="1">
      <c r="A43" s="81" t="str">
        <f>TEXT(K43&amp;(J43-31),0)</f>
        <v>HARB/15A/NA7S1</v>
      </c>
      <c r="B43" s="63" t="str">
        <f>'(01)'!B43</f>
        <v>lamppost outside 12 Springfield Street MH</v>
      </c>
      <c r="C43" s="83">
        <f>'(09)'!E43</f>
        <v>0.62013888888888891</v>
      </c>
      <c r="D43" s="84">
        <f>'(09)'!F43</f>
        <v>44106</v>
      </c>
      <c r="E43" s="85">
        <v>0.57013888888888886</v>
      </c>
      <c r="F43" s="156">
        <v>44141</v>
      </c>
      <c r="G43" s="91">
        <f t="shared" ca="1" si="3"/>
        <v>838.8</v>
      </c>
      <c r="H43" s="153">
        <v>29</v>
      </c>
      <c r="I43" s="96"/>
      <c r="J43" s="64" t="s">
        <v>187</v>
      </c>
      <c r="K43" s="65" t="str">
        <f t="shared" si="2"/>
        <v>HARB/15A/NA7S</v>
      </c>
    </row>
    <row r="44" spans="1:11" s="65" customFormat="1" ht="24" customHeight="1" thickBot="1">
      <c r="A44" s="81" t="str">
        <f t="shared" ref="A44:A45" si="5">TEXT(K44&amp;J44,0)</f>
        <v>HARB/15A/NA7S33</v>
      </c>
      <c r="B44" s="63" t="str">
        <f>'(03)'!B44</f>
        <v xml:space="preserve">lamppost carpark adjacent Fleckney Fish bar, High street Fleckney </v>
      </c>
      <c r="C44" s="83">
        <f>'(09)'!E44</f>
        <v>0.46597222222222223</v>
      </c>
      <c r="D44" s="84">
        <f>'(09)'!F44</f>
        <v>44106</v>
      </c>
      <c r="E44" s="85">
        <v>0.43958333333333338</v>
      </c>
      <c r="F44" s="156">
        <v>44141</v>
      </c>
      <c r="G44" s="91">
        <f t="shared" ca="1" si="3"/>
        <v>839.37</v>
      </c>
      <c r="H44" s="153">
        <v>20.9</v>
      </c>
      <c r="I44" s="96"/>
      <c r="J44" s="64" t="s">
        <v>198</v>
      </c>
      <c r="K44" s="65" t="str">
        <f t="shared" si="2"/>
        <v>HARB/15A/NA7S</v>
      </c>
    </row>
    <row r="45" spans="1:11" s="65" customFormat="1" ht="24" customHeight="1" thickBot="1">
      <c r="A45" s="81" t="str">
        <f t="shared" si="5"/>
        <v>HARB/15A/NA7S34</v>
      </c>
      <c r="B45" s="63" t="str">
        <f>'(03)'!B45</f>
        <v>lamppost outside thurnby memorial hall, main street, bushby</v>
      </c>
      <c r="C45" s="83">
        <f>'(09)'!E45</f>
        <v>0.4777777777777778</v>
      </c>
      <c r="D45" s="84">
        <f>'(09)'!F45</f>
        <v>44106</v>
      </c>
      <c r="E45" s="85">
        <v>0.45208333333333334</v>
      </c>
      <c r="F45" s="156">
        <v>44141</v>
      </c>
      <c r="G45" s="91">
        <f t="shared" ca="1" si="3"/>
        <v>839.38</v>
      </c>
      <c r="H45" s="153">
        <v>20.5</v>
      </c>
      <c r="I45" s="96"/>
      <c r="J45" s="64" t="s">
        <v>199</v>
      </c>
      <c r="K45" s="65" t="str">
        <f t="shared" si="2"/>
        <v>HARB/15A/NA7S</v>
      </c>
    </row>
    <row r="46" spans="1:11" s="65" customFormat="1" ht="15" customHeight="1">
      <c r="A46" s="71"/>
      <c r="B46" s="210" t="str">
        <f>'(04)'!$B$48</f>
        <v>Diffusion Tube Laboratory
SOCOTEC
12 Moorbrook
Southmead Industrial Park
Didcot
Oxon
OX11 7HP</v>
      </c>
      <c r="C46" s="210"/>
      <c r="D46" s="210"/>
      <c r="E46" s="210"/>
      <c r="F46" s="71"/>
      <c r="G46" s="71"/>
      <c r="H46" s="66"/>
    </row>
    <row r="47" spans="1:11" s="65" customFormat="1" ht="76.5" customHeight="1">
      <c r="A47" s="86"/>
      <c r="B47" s="210"/>
      <c r="C47" s="210"/>
      <c r="D47" s="210"/>
      <c r="E47" s="210"/>
      <c r="F47" s="71"/>
      <c r="G47" s="86"/>
      <c r="H47" s="66"/>
    </row>
    <row r="48" spans="1:11" s="65" customFormat="1" ht="15" customHeight="1">
      <c r="A48" s="70"/>
      <c r="B48" s="210"/>
      <c r="C48" s="210"/>
      <c r="D48" s="210"/>
      <c r="E48" s="210"/>
      <c r="F48" s="71"/>
      <c r="G48" s="69"/>
      <c r="H48" s="66"/>
    </row>
    <row r="49" spans="1:11" s="65" customFormat="1" ht="15" customHeight="1">
      <c r="A49" s="88"/>
      <c r="B49" s="210"/>
      <c r="C49" s="210"/>
      <c r="D49" s="210"/>
      <c r="E49" s="210"/>
      <c r="F49" s="86"/>
      <c r="G49" s="69"/>
      <c r="H49" s="66"/>
    </row>
    <row r="50" spans="1:11" s="65" customFormat="1" ht="15" customHeight="1">
      <c r="A50" s="90"/>
      <c r="B50" s="210"/>
      <c r="C50" s="210"/>
      <c r="D50" s="210"/>
      <c r="E50" s="210"/>
      <c r="F50" s="69"/>
      <c r="G50" s="90"/>
      <c r="H50" s="66"/>
    </row>
    <row r="51" spans="1:11" s="65" customFormat="1" ht="15" customHeight="1">
      <c r="A51" s="90"/>
      <c r="B51" s="210"/>
      <c r="C51" s="210"/>
      <c r="D51" s="210"/>
      <c r="E51" s="210"/>
      <c r="F51" s="69"/>
      <c r="G51" s="90"/>
      <c r="H51" s="66"/>
    </row>
    <row r="52" spans="1:11" s="67" customFormat="1" ht="30.75" customHeight="1">
      <c r="A52" s="68"/>
      <c r="B52" s="210"/>
      <c r="C52" s="210"/>
      <c r="D52" s="210"/>
      <c r="E52" s="210"/>
      <c r="F52" s="90"/>
      <c r="G52" s="68"/>
      <c r="H52" s="66"/>
      <c r="K52" s="65"/>
    </row>
    <row r="53" spans="1:11" s="67" customFormat="1" ht="30.75" customHeight="1">
      <c r="A53" s="68"/>
      <c r="B53" s="210"/>
      <c r="C53" s="210"/>
      <c r="D53" s="210"/>
      <c r="E53" s="210"/>
      <c r="F53" s="90"/>
      <c r="G53" s="68"/>
      <c r="H53" s="66"/>
      <c r="K53" s="65"/>
    </row>
    <row r="54" spans="1:11" s="68" customFormat="1" ht="30.75" customHeight="1">
      <c r="B54" s="210"/>
      <c r="C54" s="210"/>
      <c r="D54" s="210"/>
      <c r="E54" s="210"/>
      <c r="H54" s="61"/>
      <c r="K54" s="67"/>
    </row>
    <row r="55" spans="1:11" s="68" customFormat="1" ht="30.75" customHeight="1">
      <c r="H55" s="61"/>
      <c r="K55" s="67"/>
    </row>
    <row r="56" spans="1:11" ht="23.25" customHeight="1">
      <c r="A56" s="68"/>
      <c r="B56" s="68"/>
      <c r="C56" s="68"/>
      <c r="D56" s="68"/>
      <c r="E56" s="68"/>
      <c r="F56" s="68"/>
      <c r="G56" s="68"/>
      <c r="K56" s="68"/>
    </row>
    <row r="57" spans="1:11" ht="23.25">
      <c r="A57" s="68"/>
      <c r="B57" s="68"/>
      <c r="C57" s="68"/>
      <c r="D57" s="68"/>
      <c r="E57" s="68"/>
      <c r="F57" s="68"/>
      <c r="G57" s="68"/>
      <c r="K57" s="68"/>
    </row>
    <row r="58" spans="1:11" ht="23.25" hidden="1">
      <c r="A58" s="65"/>
      <c r="B58" s="65"/>
      <c r="C58" s="65"/>
      <c r="D58" s="65"/>
      <c r="E58" s="65"/>
      <c r="F58" s="68"/>
      <c r="G58" s="65"/>
    </row>
    <row r="59" spans="1:11" ht="23.25" hidden="1">
      <c r="A59" s="65"/>
      <c r="B59" s="65"/>
      <c r="C59" s="65"/>
      <c r="D59" s="65"/>
      <c r="E59" s="65"/>
      <c r="F59" s="68"/>
      <c r="G59" s="65"/>
    </row>
    <row r="60" spans="1:11" ht="15" hidden="1">
      <c r="A60" s="65"/>
      <c r="B60" s="65"/>
      <c r="C60" s="65"/>
      <c r="D60" s="65"/>
      <c r="E60" s="65"/>
      <c r="F60" s="65"/>
      <c r="G60" s="65"/>
    </row>
    <row r="61" spans="1:11" ht="15" hidden="1">
      <c r="A61" s="65"/>
      <c r="B61" s="65"/>
      <c r="C61" s="65"/>
      <c r="D61" s="65"/>
      <c r="E61" s="65"/>
      <c r="F61" s="65"/>
      <c r="G61" s="65"/>
    </row>
    <row r="62" spans="1:11" ht="15" hidden="1">
      <c r="A62" s="65"/>
      <c r="B62" s="65"/>
      <c r="C62" s="65"/>
      <c r="D62" s="65"/>
      <c r="E62" s="65"/>
      <c r="F62" s="65"/>
      <c r="G62" s="65"/>
    </row>
    <row r="63" spans="1:11" ht="15" hidden="1">
      <c r="F63" s="65"/>
      <c r="H63" s="62"/>
    </row>
    <row r="64" spans="1:11" ht="15" hidden="1">
      <c r="F64" s="65"/>
      <c r="H64" s="62"/>
    </row>
    <row r="65" spans="8:8" ht="15" hidden="1">
      <c r="H65" s="62"/>
    </row>
    <row r="66" spans="8:8" ht="15" hidden="1">
      <c r="H66" s="62"/>
    </row>
    <row r="67" spans="8:8" ht="15" hidden="1">
      <c r="H67" s="62"/>
    </row>
    <row r="68" spans="8:8" ht="15" hidden="1">
      <c r="H68" s="62"/>
    </row>
    <row r="69" spans="8:8" ht="15" hidden="1">
      <c r="H69" s="62"/>
    </row>
    <row r="70" spans="8:8" ht="15" hidden="1">
      <c r="H70" s="62"/>
    </row>
    <row r="71" spans="8:8" ht="15" hidden="1">
      <c r="H71" s="62"/>
    </row>
    <row r="72" spans="8:8" ht="15" hidden="1">
      <c r="H72" s="62"/>
    </row>
    <row r="73" spans="8:8" ht="15" hidden="1">
      <c r="H73" s="62"/>
    </row>
    <row r="74" spans="8:8" ht="15" hidden="1">
      <c r="H74" s="62"/>
    </row>
    <row r="75" spans="8:8" ht="15" hidden="1">
      <c r="H75" s="62"/>
    </row>
    <row r="76" spans="8:8" ht="15" hidden="1">
      <c r="H76" s="62"/>
    </row>
    <row r="77" spans="8:8" ht="15" hidden="1">
      <c r="H77" s="62"/>
    </row>
    <row r="78" spans="8:8" ht="15" hidden="1">
      <c r="H78" s="62"/>
    </row>
    <row r="79" spans="8:8" ht="15" hidden="1">
      <c r="H79" s="62"/>
    </row>
    <row r="80" spans="8:8" ht="15" hidden="1">
      <c r="H80" s="62"/>
    </row>
    <row r="81" spans="8:8" ht="15" hidden="1">
      <c r="H81" s="62"/>
    </row>
    <row r="82" spans="8:8" ht="15" hidden="1">
      <c r="H82" s="62"/>
    </row>
    <row r="83" spans="8:8" ht="15" hidden="1">
      <c r="H83" s="62"/>
    </row>
    <row r="84" spans="8:8" ht="15" hidden="1">
      <c r="H84" s="62"/>
    </row>
    <row r="85" spans="8:8" ht="15" hidden="1">
      <c r="H85" s="62"/>
    </row>
    <row r="86" spans="8:8" ht="15" customHeight="1">
      <c r="H86" s="62"/>
    </row>
    <row r="87" spans="8:8" ht="15" hidden="1" customHeight="1"/>
  </sheetData>
  <mergeCells count="24">
    <mergeCell ref="B46:E54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D8:E8"/>
    <mergeCell ref="C1:D1"/>
    <mergeCell ref="E1:F1"/>
    <mergeCell ref="E2:F2"/>
    <mergeCell ref="E3:F3"/>
    <mergeCell ref="A4:B4"/>
    <mergeCell ref="C4:D4"/>
    <mergeCell ref="E4:F4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scale="73" orientation="portrait" r:id="rId1"/>
  <headerFooter alignWithMargins="0"/>
  <rowBreaks count="1" manualBreakCount="1">
    <brk id="45" max="6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K89"/>
  <sheetViews>
    <sheetView zoomScale="70" zoomScaleNormal="70" workbookViewId="0">
      <selection activeCell="F28" sqref="F28"/>
    </sheetView>
  </sheetViews>
  <sheetFormatPr defaultColWidth="15.7109375" defaultRowHeight="0" customHeight="1" zeroHeight="1"/>
  <cols>
    <col min="1" max="1" width="9.85546875" style="62" customWidth="1"/>
    <col min="2" max="2" width="19.28515625" style="62" customWidth="1"/>
    <col min="3" max="3" width="10.140625" style="62" customWidth="1"/>
    <col min="4" max="4" width="12.28515625" style="62" customWidth="1"/>
    <col min="5" max="5" width="10.7109375" style="62" customWidth="1"/>
    <col min="6" max="6" width="12.28515625" style="62" customWidth="1"/>
    <col min="7" max="7" width="11.85546875" style="62" customWidth="1"/>
    <col min="8" max="8" width="15.7109375" style="61"/>
    <col min="9" max="9" width="15.7109375" style="62"/>
    <col min="10" max="10" width="20.7109375" style="62" customWidth="1"/>
    <col min="11" max="11" width="19.855468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'(10)'!C7+1</f>
        <v>8</v>
      </c>
      <c r="D7" s="193"/>
      <c r="E7" s="194" t="s">
        <v>113</v>
      </c>
      <c r="F7" s="194"/>
      <c r="G7" s="78"/>
    </row>
    <row r="8" spans="1:11" ht="15" customHeight="1" thickBot="1">
      <c r="A8" s="74"/>
      <c r="B8" s="74"/>
      <c r="C8" s="88"/>
      <c r="D8" s="197"/>
      <c r="E8" s="197"/>
      <c r="F8" s="88"/>
      <c r="G8" s="88"/>
    </row>
    <row r="9" spans="1:11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1" s="65" customFormat="1" ht="24" customHeight="1" thickTop="1" thickBot="1">
      <c r="A12" s="80" t="str">
        <f t="shared" ref="A12:A34" si="0">TEXT(K12&amp;J12,0)</f>
        <v>HARB/15A/NA8S01</v>
      </c>
      <c r="B12" s="63" t="str">
        <f>'(01)'!B12</f>
        <v>6 The Terrace Rugby Road</v>
      </c>
      <c r="C12" s="83">
        <f>'(10)'!E12</f>
        <v>0.52708333333333335</v>
      </c>
      <c r="D12" s="84">
        <f>'(10)'!F12</f>
        <v>44141</v>
      </c>
      <c r="E12" s="83">
        <v>0.59722222221898846</v>
      </c>
      <c r="F12" s="156">
        <v>44169</v>
      </c>
      <c r="G12" s="91">
        <f ca="1">IF(ISBLANK(E12),ROUND(((NOW())-($C12+$D12))*24,2),ROUND((($E12+F12)-($C12+$D12))*24,2))</f>
        <v>673.68</v>
      </c>
      <c r="H12" s="152">
        <v>31.6</v>
      </c>
      <c r="I12" s="174"/>
      <c r="J12" s="64" t="s">
        <v>87</v>
      </c>
      <c r="K12" s="65" t="str">
        <f>TEXT("HARB/15A/NA"&amp;$C$7&amp;"S",0)</f>
        <v>HARB/15A/NA8S</v>
      </c>
    </row>
    <row r="13" spans="1:11" s="65" customFormat="1" ht="24" customHeight="1" thickBot="1">
      <c r="A13" s="80" t="str">
        <f t="shared" si="0"/>
        <v>HARB/15A/NA8S02</v>
      </c>
      <c r="B13" s="63" t="str">
        <f>'(01)'!B13</f>
        <v>Lut. Service Shop</v>
      </c>
      <c r="C13" s="83">
        <f>'(10)'!E13</f>
        <v>0.52013888888888882</v>
      </c>
      <c r="D13" s="84">
        <f>'(10)'!F13</f>
        <v>44141</v>
      </c>
      <c r="E13" s="83">
        <v>0.60486111111094942</v>
      </c>
      <c r="F13" s="156">
        <v>44169</v>
      </c>
      <c r="G13" s="91">
        <f t="shared" ref="G13:G29" ca="1" si="1">IF(ISBLANK(E13),ROUND(((NOW())-($C13+$D13))*24,2),ROUND((($E13+F13)-($C13+$D13))*24,2))</f>
        <v>674.03</v>
      </c>
      <c r="H13" s="153">
        <v>46.2</v>
      </c>
      <c r="I13" s="174"/>
      <c r="J13" s="64" t="s">
        <v>88</v>
      </c>
      <c r="K13" s="65" t="str">
        <f t="shared" ref="K13:K45" si="2">TEXT("HARB/15A/NA"&amp;$C$7&amp;"S",0)</f>
        <v>HARB/15A/NA8S</v>
      </c>
    </row>
    <row r="14" spans="1:11" s="65" customFormat="1" ht="24" customHeight="1" thickBot="1">
      <c r="A14" s="80" t="str">
        <f t="shared" si="0"/>
        <v>HARB/15A/NA8S03</v>
      </c>
      <c r="B14" s="63" t="str">
        <f>'(01)'!B14</f>
        <v>40 regent street lutterworth</v>
      </c>
      <c r="C14" s="83">
        <f>'(10)'!E14</f>
        <v>0.52430555555555558</v>
      </c>
      <c r="D14" s="84">
        <f>'(10)'!F14</f>
        <v>44141</v>
      </c>
      <c r="E14" s="83">
        <v>0.60277777777810115</v>
      </c>
      <c r="F14" s="156">
        <v>44169</v>
      </c>
      <c r="G14" s="91">
        <f t="shared" ca="1" si="1"/>
        <v>673.88</v>
      </c>
      <c r="H14" s="153">
        <v>28.2</v>
      </c>
      <c r="I14" s="174"/>
      <c r="J14" s="64" t="s">
        <v>89</v>
      </c>
      <c r="K14" s="65" t="str">
        <f t="shared" si="2"/>
        <v>HARB/15A/NA8S</v>
      </c>
    </row>
    <row r="15" spans="1:11" s="65" customFormat="1" ht="24" customHeight="1" thickBot="1">
      <c r="A15" s="80" t="str">
        <f t="shared" si="0"/>
        <v>HARB/15A/NA8S04</v>
      </c>
      <c r="B15" s="63" t="str">
        <f>'(01)'!B15</f>
        <v>regent court</v>
      </c>
      <c r="C15" s="83">
        <f>'(10)'!E15</f>
        <v>0.5229166666666667</v>
      </c>
      <c r="D15" s="84">
        <f>'(10)'!F15</f>
        <v>44141</v>
      </c>
      <c r="E15" s="83">
        <v>0.59513888888614019</v>
      </c>
      <c r="F15" s="156">
        <v>44169</v>
      </c>
      <c r="G15" s="91">
        <f t="shared" ca="1" si="1"/>
        <v>673.73</v>
      </c>
      <c r="H15" s="153">
        <v>36.9</v>
      </c>
      <c r="I15" s="174"/>
      <c r="J15" s="64" t="s">
        <v>90</v>
      </c>
      <c r="K15" s="65" t="str">
        <f t="shared" si="2"/>
        <v>HARB/15A/NA8S</v>
      </c>
    </row>
    <row r="16" spans="1:11" s="65" customFormat="1" ht="24" customHeight="1" thickBot="1">
      <c r="A16" s="80" t="str">
        <f t="shared" si="0"/>
        <v>HARB/15A/NA8S05</v>
      </c>
      <c r="B16" s="63" t="str">
        <f>'(01)'!B16</f>
        <v>26 Market Street Lutterworth</v>
      </c>
      <c r="C16" s="83">
        <f>'(10)'!E16</f>
        <v>0.51944444444444449</v>
      </c>
      <c r="D16" s="84">
        <f>'(10)'!F16</f>
        <v>44141</v>
      </c>
      <c r="E16" s="83">
        <v>0.60972222222335404</v>
      </c>
      <c r="F16" s="156">
        <v>44169</v>
      </c>
      <c r="G16" s="91">
        <f t="shared" ca="1" si="1"/>
        <v>674.17</v>
      </c>
      <c r="H16" s="153">
        <v>39.6</v>
      </c>
      <c r="I16" s="174"/>
      <c r="J16" s="64" t="s">
        <v>91</v>
      </c>
      <c r="K16" s="65" t="str">
        <f t="shared" si="2"/>
        <v>HARB/15A/NA8S</v>
      </c>
    </row>
    <row r="17" spans="1:11" s="65" customFormat="1" ht="24" customHeight="1" thickBot="1">
      <c r="A17" s="80" t="str">
        <f t="shared" si="0"/>
        <v>HARB/15A/NA8S06</v>
      </c>
      <c r="B17" s="63" t="str">
        <f>'(01)'!B17</f>
        <v>Homeside main street Theddingworth</v>
      </c>
      <c r="C17" s="83">
        <f>'(10)'!E17</f>
        <v>0.54722222222222217</v>
      </c>
      <c r="D17" s="84">
        <f>'(10)'!F17</f>
        <v>44141</v>
      </c>
      <c r="E17" s="83">
        <v>0.62222222222044365</v>
      </c>
      <c r="F17" s="156">
        <v>44169</v>
      </c>
      <c r="G17" s="91">
        <f t="shared" ca="1" si="1"/>
        <v>673.8</v>
      </c>
      <c r="H17" s="153">
        <v>28.5</v>
      </c>
      <c r="I17" s="174"/>
      <c r="J17" s="64" t="s">
        <v>92</v>
      </c>
      <c r="K17" s="65" t="str">
        <f t="shared" si="2"/>
        <v>HARB/15A/NA8S</v>
      </c>
    </row>
    <row r="18" spans="1:11" s="65" customFormat="1" ht="24" customHeight="1" thickBot="1">
      <c r="A18" s="80" t="str">
        <f t="shared" si="0"/>
        <v>HARB/15A/NA8S07</v>
      </c>
      <c r="B18" s="63" t="str">
        <f>'(01)'!B18</f>
        <v>17 Rugby road Lutterworth</v>
      </c>
      <c r="C18" s="83">
        <f>'(10)'!E18</f>
        <v>0.52638888888888891</v>
      </c>
      <c r="D18" s="84">
        <f>'(10)'!F18</f>
        <v>44141</v>
      </c>
      <c r="E18" s="83">
        <v>0.59861111111240461</v>
      </c>
      <c r="F18" s="156">
        <v>44169</v>
      </c>
      <c r="G18" s="91">
        <f t="shared" ca="1" si="1"/>
        <v>673.73</v>
      </c>
      <c r="H18" s="153">
        <v>35.4</v>
      </c>
      <c r="I18" s="174"/>
      <c r="J18" s="64" t="s">
        <v>93</v>
      </c>
      <c r="K18" s="65" t="str">
        <f t="shared" si="2"/>
        <v>HARB/15A/NA8S</v>
      </c>
    </row>
    <row r="19" spans="1:11" s="65" customFormat="1" ht="24" customHeight="1" thickBot="1">
      <c r="A19" s="80" t="str">
        <f t="shared" si="0"/>
        <v>HARB/15A/NA8S08</v>
      </c>
      <c r="B19" s="63" t="str">
        <f>'(01)'!B19</f>
        <v xml:space="preserve">69 leicester road Kibworth </v>
      </c>
      <c r="C19" s="83">
        <f>'(10)'!E19</f>
        <v>0.42986111111111108</v>
      </c>
      <c r="D19" s="84">
        <f>'(10)'!F19</f>
        <v>44141</v>
      </c>
      <c r="E19" s="83">
        <v>0.50208333333284827</v>
      </c>
      <c r="F19" s="156">
        <v>44169</v>
      </c>
      <c r="G19" s="91">
        <f t="shared" ca="1" si="1"/>
        <v>673.73</v>
      </c>
      <c r="H19" s="153">
        <v>42.9</v>
      </c>
      <c r="I19" s="174"/>
      <c r="J19" s="64" t="s">
        <v>94</v>
      </c>
      <c r="K19" s="65" t="str">
        <f t="shared" si="2"/>
        <v>HARB/15A/NA8S</v>
      </c>
    </row>
    <row r="20" spans="1:11" s="65" customFormat="1" ht="35.25" customHeight="1" thickBot="1">
      <c r="A20" s="80" t="str">
        <f t="shared" si="0"/>
        <v>HARB/15A/NA8S09</v>
      </c>
      <c r="B20" s="63" t="str">
        <f>'(01)'!B20</f>
        <v>77 leicester road</v>
      </c>
      <c r="C20" s="83">
        <f>'(10)'!E20</f>
        <v>0.5</v>
      </c>
      <c r="D20" s="84">
        <f>'(10)'!F20</f>
        <v>44141</v>
      </c>
      <c r="E20" s="83">
        <v>0.57708333332993789</v>
      </c>
      <c r="F20" s="156">
        <v>44169</v>
      </c>
      <c r="G20" s="91">
        <f t="shared" ca="1" si="1"/>
        <v>673.85</v>
      </c>
      <c r="H20" s="154">
        <v>28.8</v>
      </c>
      <c r="I20" s="174"/>
      <c r="J20" s="64" t="s">
        <v>95</v>
      </c>
      <c r="K20" s="65" t="str">
        <f t="shared" si="2"/>
        <v>HARB/15A/NA8S</v>
      </c>
    </row>
    <row r="21" spans="1:11" s="65" customFormat="1" ht="24" customHeight="1" thickTop="1" thickBot="1">
      <c r="A21" s="80" t="str">
        <f t="shared" si="0"/>
        <v>HARB/15A/NA8S10</v>
      </c>
      <c r="B21" s="63" t="str">
        <f>'(01)'!B21</f>
        <v>Day Nursery</v>
      </c>
      <c r="C21" s="83">
        <f>'(10)'!E21</f>
        <v>0.50208333333333333</v>
      </c>
      <c r="D21" s="84">
        <f>'(10)'!F21</f>
        <v>44141</v>
      </c>
      <c r="E21" s="83">
        <v>0.57986111110949423</v>
      </c>
      <c r="F21" s="156">
        <v>44169</v>
      </c>
      <c r="G21" s="91">
        <f t="shared" ca="1" si="1"/>
        <v>673.87</v>
      </c>
      <c r="H21" s="152">
        <v>40.5</v>
      </c>
      <c r="I21" s="174"/>
      <c r="J21" s="64" t="s">
        <v>96</v>
      </c>
      <c r="K21" s="65" t="str">
        <f t="shared" si="2"/>
        <v>HARB/15A/NA8S</v>
      </c>
    </row>
    <row r="22" spans="1:11" s="65" customFormat="1" ht="24" customHeight="1" thickBot="1">
      <c r="A22" s="80" t="str">
        <f t="shared" si="0"/>
        <v>HARB/15A/NA8S11</v>
      </c>
      <c r="B22" s="63" t="str">
        <f>'(01)'!B22</f>
        <v>A6 Kibworth</v>
      </c>
      <c r="C22" s="83">
        <f>'(10)'!E22</f>
        <v>0.42152777777777778</v>
      </c>
      <c r="D22" s="84">
        <f>'(10)'!F22</f>
        <v>44141</v>
      </c>
      <c r="E22" s="83">
        <v>0.49513888888759539</v>
      </c>
      <c r="F22" s="156">
        <v>44169</v>
      </c>
      <c r="G22" s="91">
        <f t="shared" ca="1" si="1"/>
        <v>673.77</v>
      </c>
      <c r="H22" s="153">
        <v>44.2</v>
      </c>
      <c r="I22" s="174"/>
      <c r="J22" s="64" t="s">
        <v>97</v>
      </c>
      <c r="K22" s="65" t="str">
        <f t="shared" si="2"/>
        <v>HARB/15A/NA8S</v>
      </c>
    </row>
    <row r="23" spans="1:11" s="65" customFormat="1" ht="24" customHeight="1" thickBot="1">
      <c r="A23" s="80" t="str">
        <f t="shared" si="0"/>
        <v>HARB/15A/NA8S12</v>
      </c>
      <c r="B23" s="63" t="str">
        <f>'(01)'!B23</f>
        <v xml:space="preserve">lamppost outside 78 leicester road kibworth </v>
      </c>
      <c r="C23" s="83">
        <f>'(10)'!E23</f>
        <v>0.43124999999999997</v>
      </c>
      <c r="D23" s="84">
        <f>'(10)'!F23</f>
        <v>44141</v>
      </c>
      <c r="E23" s="83">
        <v>0.50347222221898846</v>
      </c>
      <c r="F23" s="156">
        <v>44169</v>
      </c>
      <c r="G23" s="91">
        <f t="shared" ca="1" si="1"/>
        <v>673.73</v>
      </c>
      <c r="H23" s="153">
        <v>34.1</v>
      </c>
      <c r="I23" s="174"/>
      <c r="J23" s="64" t="s">
        <v>98</v>
      </c>
      <c r="K23" s="65" t="str">
        <f t="shared" si="2"/>
        <v>HARB/15A/NA8S</v>
      </c>
    </row>
    <row r="24" spans="1:11" s="65" customFormat="1" ht="24" customHeight="1" thickBot="1">
      <c r="A24" s="80" t="str">
        <f t="shared" si="0"/>
        <v>HARB/15A/NA8S13</v>
      </c>
      <c r="B24" s="63" t="str">
        <f>'(01)'!B24</f>
        <v>24 Rugby Road Lutterworth</v>
      </c>
      <c r="C24" s="83">
        <f>'(10)'!E24</f>
        <v>0.52500000000000002</v>
      </c>
      <c r="D24" s="84">
        <f>'(10)'!F24</f>
        <v>44141</v>
      </c>
      <c r="E24" s="83">
        <v>0.60069444444525288</v>
      </c>
      <c r="F24" s="156">
        <v>44169</v>
      </c>
      <c r="G24" s="91">
        <f t="shared" ca="1" si="1"/>
        <v>673.82</v>
      </c>
      <c r="H24" s="153">
        <v>40.9</v>
      </c>
      <c r="I24" s="174"/>
      <c r="J24" s="64" t="s">
        <v>99</v>
      </c>
      <c r="K24" s="65" t="str">
        <f t="shared" si="2"/>
        <v>HARB/15A/NA8S</v>
      </c>
    </row>
    <row r="25" spans="1:11" s="65" customFormat="1" ht="24" customHeight="1" thickBot="1">
      <c r="A25" s="80" t="str">
        <f t="shared" si="0"/>
        <v>HARB/15A/NA8S14</v>
      </c>
      <c r="B25" s="63" t="str">
        <f>'(01)'!B25</f>
        <v>sign outside 64 Leicester Road Kibworth</v>
      </c>
      <c r="C25" s="83">
        <f>'(10)'!E25</f>
        <v>0.4236111111111111</v>
      </c>
      <c r="D25" s="84">
        <f>'(10)'!F25</f>
        <v>44141</v>
      </c>
      <c r="E25" s="83">
        <v>0.49652777778101154</v>
      </c>
      <c r="F25" s="156">
        <v>44169</v>
      </c>
      <c r="G25" s="91">
        <f t="shared" ca="1" si="1"/>
        <v>673.75</v>
      </c>
      <c r="H25" s="153">
        <v>60.5</v>
      </c>
      <c r="I25" s="174"/>
      <c r="J25" s="64" t="s">
        <v>100</v>
      </c>
      <c r="K25" s="65" t="str">
        <f t="shared" si="2"/>
        <v>HARB/15A/NA8S</v>
      </c>
    </row>
    <row r="26" spans="1:11" s="65" customFormat="1" ht="24" customHeight="1" thickBot="1">
      <c r="A26" s="80" t="str">
        <f t="shared" si="0"/>
        <v>HARB/15A/NA8S15</v>
      </c>
      <c r="B26" s="63" t="str">
        <f>'(01)'!B26</f>
        <v xml:space="preserve">signpost just north of 11 Leicester road Kibworth </v>
      </c>
      <c r="C26" s="83">
        <f>'(10)'!E26</f>
        <v>0.42222222222222222</v>
      </c>
      <c r="D26" s="84">
        <f>'(10)'!F26</f>
        <v>44141</v>
      </c>
      <c r="E26" s="83">
        <v>0.49861111111385981</v>
      </c>
      <c r="F26" s="156">
        <v>44169</v>
      </c>
      <c r="G26" s="91">
        <f t="shared" ca="1" si="1"/>
        <v>673.83</v>
      </c>
      <c r="H26" s="153">
        <v>48.2</v>
      </c>
      <c r="I26" s="174"/>
      <c r="J26" s="64" t="s">
        <v>101</v>
      </c>
      <c r="K26" s="65" t="str">
        <f t="shared" si="2"/>
        <v>HARB/15A/NA8S</v>
      </c>
    </row>
    <row r="27" spans="1:11" s="65" customFormat="1" ht="24" customHeight="1" thickBot="1">
      <c r="A27" s="80" t="str">
        <f t="shared" si="0"/>
        <v>HARB/15A/NA8S16</v>
      </c>
      <c r="B27" s="63" t="str">
        <f>'(01)'!B27</f>
        <v xml:space="preserve">pizza Express st marys road </v>
      </c>
      <c r="C27" s="83">
        <f>'(10)'!E27</f>
        <v>0.57291666666666663</v>
      </c>
      <c r="D27" s="84">
        <f>'(10)'!F27</f>
        <v>44141</v>
      </c>
      <c r="E27" s="83">
        <v>0.44444444444525288</v>
      </c>
      <c r="F27" s="156">
        <v>44169</v>
      </c>
      <c r="G27" s="91">
        <f t="shared" ca="1" si="1"/>
        <v>668.92</v>
      </c>
      <c r="H27" s="153">
        <v>37.9</v>
      </c>
      <c r="I27" s="174"/>
      <c r="J27" s="64" t="s">
        <v>102</v>
      </c>
      <c r="K27" s="65" t="str">
        <f t="shared" si="2"/>
        <v>HARB/15A/NA8S</v>
      </c>
    </row>
    <row r="28" spans="1:11" s="65" customFormat="1" ht="24" customHeight="1" thickBot="1">
      <c r="A28" s="80" t="str">
        <f t="shared" si="0"/>
        <v>HARB/15A/NA8S17</v>
      </c>
      <c r="B28" s="63" t="str">
        <f>'(01)'!B28</f>
        <v>Jazz Hair</v>
      </c>
      <c r="C28" s="83">
        <f>'(10)'!E28</f>
        <v>0.52986111111111112</v>
      </c>
      <c r="D28" s="84">
        <f>'(10)'!F28</f>
        <v>44141</v>
      </c>
      <c r="E28" s="151" t="s">
        <v>200</v>
      </c>
      <c r="F28" s="156">
        <v>0</v>
      </c>
      <c r="G28" s="91" t="e">
        <f t="shared" ca="1" si="1"/>
        <v>#VALUE!</v>
      </c>
      <c r="H28" s="153" t="s">
        <v>200</v>
      </c>
      <c r="I28" s="174"/>
      <c r="J28" s="64" t="s">
        <v>103</v>
      </c>
      <c r="K28" s="65" t="str">
        <f t="shared" si="2"/>
        <v>HARB/15A/NA8S</v>
      </c>
    </row>
    <row r="29" spans="1:11" s="65" customFormat="1" ht="24" customHeight="1" thickBot="1">
      <c r="A29" s="81" t="str">
        <f t="shared" si="0"/>
        <v>HARB/15A/NA8S18</v>
      </c>
      <c r="B29" s="63" t="str">
        <f>'(01)'!B29</f>
        <v>Spencerdene main street theddingworth</v>
      </c>
      <c r="C29" s="83">
        <f>'(10)'!E29</f>
        <v>0.54861111111111105</v>
      </c>
      <c r="D29" s="84">
        <f>'(10)'!F29</f>
        <v>44141</v>
      </c>
      <c r="E29" s="83">
        <v>0.62361111111385981</v>
      </c>
      <c r="F29" s="156">
        <v>44169</v>
      </c>
      <c r="G29" s="91">
        <f t="shared" ca="1" si="1"/>
        <v>673.8</v>
      </c>
      <c r="H29" s="154">
        <v>24.2</v>
      </c>
      <c r="I29" s="174"/>
      <c r="J29" s="64" t="s">
        <v>104</v>
      </c>
      <c r="K29" s="65" t="str">
        <f t="shared" si="2"/>
        <v>HARB/15A/NA8S</v>
      </c>
    </row>
    <row r="30" spans="1:11" s="65" customFormat="1" ht="24" customHeight="1" thickTop="1" thickBot="1">
      <c r="A30" s="81" t="str">
        <f t="shared" si="0"/>
        <v>HARB/15A/NA8S19</v>
      </c>
      <c r="B30" s="63" t="str">
        <f>'(01)'!B30</f>
        <v xml:space="preserve">Alma House, Watling Street Claybrooke Parva </v>
      </c>
      <c r="C30" s="83">
        <f>'(10)'!E30</f>
        <v>0.49027777777777781</v>
      </c>
      <c r="D30" s="84">
        <f>'(10)'!F30</f>
        <v>44141</v>
      </c>
      <c r="E30" s="83">
        <v>0.56666666666569654</v>
      </c>
      <c r="F30" s="156">
        <v>44169</v>
      </c>
      <c r="G30" s="91">
        <f ca="1">IF(ISBLANK(E30),ROUND(((NOW())-($C30+$D30))*24,2),ROUND((($E30+F30)-($C30+$D30))*24,2))</f>
        <v>673.83</v>
      </c>
      <c r="H30" s="152">
        <v>32.799999999999997</v>
      </c>
      <c r="I30" s="174"/>
      <c r="J30" s="64" t="s">
        <v>117</v>
      </c>
      <c r="K30" s="65" t="str">
        <f t="shared" si="2"/>
        <v>HARB/15A/NA8S</v>
      </c>
    </row>
    <row r="31" spans="1:11" s="65" customFormat="1" ht="24" customHeight="1" thickBot="1">
      <c r="A31" s="81" t="str">
        <f t="shared" si="0"/>
        <v>HARB/15A/NA8S20</v>
      </c>
      <c r="B31" s="63" t="str">
        <f>'(01)'!B31</f>
        <v>sign post outside White House Farm Watling street</v>
      </c>
      <c r="C31" s="83">
        <f>'(10)'!E31</f>
        <v>0.49236111111111108</v>
      </c>
      <c r="D31" s="84">
        <f>'(10)'!F31</f>
        <v>44141</v>
      </c>
      <c r="E31" s="83">
        <v>0.57083333333139308</v>
      </c>
      <c r="F31" s="156">
        <v>44169</v>
      </c>
      <c r="G31" s="91">
        <f ca="1">IF(ISBLANK(E31),ROUND(((NOW())-($C31+$D31))*24,2),ROUND((($E31+F31)-($C31+$D31))*24,2))</f>
        <v>673.88</v>
      </c>
      <c r="H31" s="153">
        <v>26.8</v>
      </c>
      <c r="I31" s="174"/>
      <c r="J31" s="64" t="s">
        <v>118</v>
      </c>
      <c r="K31" s="65" t="str">
        <f t="shared" si="2"/>
        <v>HARB/15A/NA8S</v>
      </c>
    </row>
    <row r="32" spans="1:11" s="65" customFormat="1" ht="24" customHeight="1" thickBot="1">
      <c r="A32" s="81" t="str">
        <f t="shared" si="0"/>
        <v>HARB/15A/NA8S21</v>
      </c>
      <c r="B32" s="63" t="str">
        <f>'(01)'!B32</f>
        <v>coach and horse kibworth</v>
      </c>
      <c r="C32" s="83">
        <f>'(10)'!E32</f>
        <v>0.4201388888888889</v>
      </c>
      <c r="D32" s="84">
        <f>'(10)'!F32</f>
        <v>44141</v>
      </c>
      <c r="E32" s="83">
        <v>0.49375000000145519</v>
      </c>
      <c r="F32" s="156">
        <v>44169</v>
      </c>
      <c r="G32" s="91">
        <f t="shared" ref="G32:G45" ca="1" si="3">IF(ISBLANK(E32),ROUND(((NOW())-($C32+$D32))*24,2),ROUND((($E32+F32)-($C32+$D32))*24,2))</f>
        <v>673.77</v>
      </c>
      <c r="H32" s="153">
        <v>31.3</v>
      </c>
      <c r="I32" s="174"/>
      <c r="J32" s="64" t="s">
        <v>154</v>
      </c>
      <c r="K32" s="65" t="str">
        <f t="shared" si="2"/>
        <v>HARB/15A/NA8S</v>
      </c>
    </row>
    <row r="33" spans="1:11" s="65" customFormat="1" ht="24" customHeight="1" thickBot="1">
      <c r="A33" s="81" t="str">
        <f t="shared" si="0"/>
        <v>HARB/15A/NA8S22</v>
      </c>
      <c r="B33" s="63" t="str">
        <f>'(01)'!B33</f>
        <v>lamppost 29 church road kibworth</v>
      </c>
      <c r="C33" s="83">
        <f>'(10)'!E33</f>
        <v>0.41944444444444445</v>
      </c>
      <c r="D33" s="84">
        <f>'(10)'!F33</f>
        <v>44141</v>
      </c>
      <c r="E33" s="83">
        <v>0.49305555555474712</v>
      </c>
      <c r="F33" s="156">
        <v>44169</v>
      </c>
      <c r="G33" s="91">
        <f t="shared" ca="1" si="3"/>
        <v>673.77</v>
      </c>
      <c r="H33" s="153">
        <v>24.5</v>
      </c>
      <c r="I33" s="96"/>
      <c r="J33" s="64" t="s">
        <v>155</v>
      </c>
      <c r="K33" s="65" t="str">
        <f t="shared" si="2"/>
        <v>HARB/15A/NA8S</v>
      </c>
    </row>
    <row r="34" spans="1:11" s="65" customFormat="1" ht="24" customHeight="1" thickBot="1">
      <c r="A34" s="81" t="str">
        <f t="shared" si="0"/>
        <v>HARB/15A/NA8S23</v>
      </c>
      <c r="B34" s="63" t="str">
        <f>'(01)'!B34</f>
        <v>106 main street kibworth</v>
      </c>
      <c r="C34" s="83">
        <f>'(10)'!E34</f>
        <v>0.4284722222222222</v>
      </c>
      <c r="D34" s="84">
        <f>'(10)'!F34</f>
        <v>44141</v>
      </c>
      <c r="E34" s="83">
        <v>0.50486111111240461</v>
      </c>
      <c r="F34" s="156">
        <v>44169</v>
      </c>
      <c r="G34" s="91">
        <f t="shared" ca="1" si="3"/>
        <v>673.83</v>
      </c>
      <c r="H34" s="153">
        <v>31</v>
      </c>
      <c r="I34" s="96"/>
      <c r="J34" s="64" t="s">
        <v>156</v>
      </c>
      <c r="K34" s="65" t="str">
        <f t="shared" si="2"/>
        <v>HARB/15A/NA8S</v>
      </c>
    </row>
    <row r="35" spans="1:11" s="65" customFormat="1" ht="24" customHeight="1" thickBot="1">
      <c r="A35" s="81" t="str">
        <f>TEXT(K35&amp;(J35-23),0)</f>
        <v>HARB/15A/NA8S1</v>
      </c>
      <c r="B35" s="63" t="str">
        <f>'(01)'!B35</f>
        <v>lampost outside 52 Leicester Road</v>
      </c>
      <c r="C35" s="83">
        <f>'(10)'!E35</f>
        <v>0.41666666666666669</v>
      </c>
      <c r="D35" s="84">
        <f>'(10)'!F35</f>
        <v>44141</v>
      </c>
      <c r="E35" s="83">
        <v>0.49027777777519077</v>
      </c>
      <c r="F35" s="156">
        <v>44169</v>
      </c>
      <c r="G35" s="91">
        <f t="shared" ca="1" si="3"/>
        <v>673.77</v>
      </c>
      <c r="H35" s="153">
        <v>31.3</v>
      </c>
      <c r="I35" s="96"/>
      <c r="J35" s="64" t="s">
        <v>165</v>
      </c>
      <c r="K35" s="65" t="str">
        <f t="shared" si="2"/>
        <v>HARB/15A/NA8S</v>
      </c>
    </row>
    <row r="36" spans="1:11" s="65" customFormat="1" ht="33" customHeight="1" thickBot="1">
      <c r="A36" s="81" t="str">
        <f>TEXT(K36&amp;(J36-23),0)</f>
        <v>HARB/15A/NA8S2</v>
      </c>
      <c r="B36" s="63" t="str">
        <f>'(01)'!B36</f>
        <v xml:space="preserve">road sign on leicester road, rear of 9 Milestone Close </v>
      </c>
      <c r="C36" s="83">
        <f>'(10)'!E36</f>
        <v>0.41736111111111113</v>
      </c>
      <c r="D36" s="84">
        <f>'(10)'!F36</f>
        <v>44141</v>
      </c>
      <c r="E36" s="83">
        <v>0.49166666666860692</v>
      </c>
      <c r="F36" s="156">
        <v>44169</v>
      </c>
      <c r="G36" s="91">
        <f t="shared" ca="1" si="3"/>
        <v>673.78</v>
      </c>
      <c r="H36" s="153">
        <v>30.4</v>
      </c>
      <c r="I36" s="96"/>
      <c r="J36" s="64" t="s">
        <v>166</v>
      </c>
      <c r="K36" s="65" t="str">
        <f t="shared" si="2"/>
        <v>HARB/15A/NA8S</v>
      </c>
    </row>
    <row r="37" spans="1:11" s="65" customFormat="1" ht="33" customHeight="1" thickBot="1">
      <c r="A37" s="81" t="str">
        <f>TEXT(K37&amp;(J37-25),0)</f>
        <v>HARB/15A/NA8S1</v>
      </c>
      <c r="B37" s="63" t="str">
        <f>'(01)'!B37</f>
        <v>3 dunton road BA</v>
      </c>
      <c r="C37" s="83">
        <f>'(10)'!E37</f>
        <v>0.47986111111111113</v>
      </c>
      <c r="D37" s="84">
        <f>'(10)'!F37</f>
        <v>44141</v>
      </c>
      <c r="E37" s="83">
        <v>0.55347222222189885</v>
      </c>
      <c r="F37" s="156">
        <v>44169</v>
      </c>
      <c r="G37" s="91">
        <f t="shared" ca="1" si="3"/>
        <v>673.77</v>
      </c>
      <c r="H37" s="153">
        <v>30</v>
      </c>
      <c r="I37" s="96"/>
      <c r="J37" s="64" t="s">
        <v>171</v>
      </c>
      <c r="K37" s="65" t="str">
        <f t="shared" si="2"/>
        <v>HARB/15A/NA8S</v>
      </c>
    </row>
    <row r="38" spans="1:11" s="65" customFormat="1" ht="33" customHeight="1" thickBot="1">
      <c r="A38" s="81" t="str">
        <f t="shared" ref="A38:A42" si="4">TEXT(K38&amp;(J38-25),0)</f>
        <v>HARB/15A/NA8S2</v>
      </c>
      <c r="B38" s="63" t="str">
        <f>'(01)'!B38</f>
        <v>26 Dunton Road BA</v>
      </c>
      <c r="C38" s="83">
        <f>'(10)'!E38</f>
        <v>0.4770833333333333</v>
      </c>
      <c r="D38" s="84">
        <f>'(10)'!F38</f>
        <v>44141</v>
      </c>
      <c r="E38" s="83">
        <v>0.55833333333430346</v>
      </c>
      <c r="F38" s="156">
        <v>44169</v>
      </c>
      <c r="G38" s="91">
        <f t="shared" ca="1" si="3"/>
        <v>673.95</v>
      </c>
      <c r="H38" s="154">
        <v>26.7</v>
      </c>
      <c r="I38" s="96"/>
      <c r="J38" s="64" t="s">
        <v>172</v>
      </c>
      <c r="K38" s="65" t="str">
        <f t="shared" si="2"/>
        <v>HARB/15A/NA8S</v>
      </c>
    </row>
    <row r="39" spans="1:11" s="65" customFormat="1" ht="33" customHeight="1" thickTop="1" thickBot="1">
      <c r="A39" s="81" t="str">
        <f t="shared" si="4"/>
        <v>HARB/15A/NA8S3</v>
      </c>
      <c r="B39" s="63" t="str">
        <f>'(01)'!B39</f>
        <v>lampost est of 5 Lutterworth road Walcote</v>
      </c>
      <c r="C39" s="83">
        <f>'(10)'!E39</f>
        <v>0.53888888888888886</v>
      </c>
      <c r="D39" s="84">
        <f>'(10)'!F39</f>
        <v>44141</v>
      </c>
      <c r="E39" s="83">
        <v>0.61111111110949423</v>
      </c>
      <c r="F39" s="156">
        <v>44169</v>
      </c>
      <c r="G39" s="91">
        <f t="shared" ca="1" si="3"/>
        <v>673.73</v>
      </c>
      <c r="H39" s="152">
        <v>21.9</v>
      </c>
      <c r="I39" s="96"/>
      <c r="J39" s="64" t="s">
        <v>173</v>
      </c>
      <c r="K39" s="65" t="str">
        <f t="shared" si="2"/>
        <v>HARB/15A/NA8S</v>
      </c>
    </row>
    <row r="40" spans="1:11" s="65" customFormat="1" ht="33" customHeight="1" thickBot="1">
      <c r="A40" s="81" t="str">
        <f t="shared" si="4"/>
        <v>HARB/15A/NA8S4</v>
      </c>
      <c r="B40" s="63" t="str">
        <f>'(01)'!B40</f>
        <v>sw junction welland park road and northamton road MH</v>
      </c>
      <c r="C40" s="83">
        <f>'(10)'!E40</f>
        <v>0.56736111111111109</v>
      </c>
      <c r="D40" s="84">
        <f>'(10)'!F40</f>
        <v>44141</v>
      </c>
      <c r="E40" s="83">
        <v>0.43958333333284827</v>
      </c>
      <c r="F40" s="156">
        <v>44169</v>
      </c>
      <c r="G40" s="91">
        <f t="shared" ca="1" si="3"/>
        <v>668.93</v>
      </c>
      <c r="H40" s="153">
        <v>40.4</v>
      </c>
      <c r="I40" s="96"/>
      <c r="J40" s="64" t="s">
        <v>174</v>
      </c>
      <c r="K40" s="65" t="str">
        <f t="shared" si="2"/>
        <v>HARB/15A/NA8S</v>
      </c>
    </row>
    <row r="41" spans="1:11" s="65" customFormat="1" ht="33" customHeight="1" thickBot="1">
      <c r="A41" s="81" t="str">
        <f t="shared" si="4"/>
        <v>HARB/15A/NA8S5</v>
      </c>
      <c r="B41" s="63" t="str">
        <f>'(01)'!B41</f>
        <v>53 northamton road MH</v>
      </c>
      <c r="C41" s="83">
        <v>0.56666666666666665</v>
      </c>
      <c r="D41" s="84">
        <f>'(10)'!F41</f>
        <v>44141</v>
      </c>
      <c r="E41" s="83">
        <v>0.43819444444670808</v>
      </c>
      <c r="F41" s="156">
        <v>44169</v>
      </c>
      <c r="G41" s="91">
        <f t="shared" ca="1" si="3"/>
        <v>668.92</v>
      </c>
      <c r="H41" s="153">
        <v>33.700000000000003</v>
      </c>
      <c r="I41" s="96"/>
      <c r="J41" s="64" t="s">
        <v>175</v>
      </c>
      <c r="K41" s="65" t="str">
        <f t="shared" si="2"/>
        <v>HARB/15A/NA8S</v>
      </c>
    </row>
    <row r="42" spans="1:11" s="65" customFormat="1" ht="33" customHeight="1" thickBot="1">
      <c r="A42" s="81" t="str">
        <f t="shared" si="4"/>
        <v>HARB/15A/NA8S6</v>
      </c>
      <c r="B42" s="63" t="str">
        <f>'(01)'!B42</f>
        <v>7 leicester road MH</v>
      </c>
      <c r="C42" s="83">
        <f>'(10)'!E42</f>
        <v>0.57638888888888895</v>
      </c>
      <c r="D42" s="84">
        <f>'(10)'!F42</f>
        <v>44141</v>
      </c>
      <c r="E42" s="83">
        <v>0.44166666666569654</v>
      </c>
      <c r="F42" s="156">
        <v>44169</v>
      </c>
      <c r="G42" s="91">
        <f t="shared" ca="1" si="3"/>
        <v>668.77</v>
      </c>
      <c r="H42" s="153">
        <v>32.799999999999997</v>
      </c>
      <c r="I42" s="96"/>
      <c r="J42" s="64" t="s">
        <v>176</v>
      </c>
      <c r="K42" s="65" t="str">
        <f t="shared" si="2"/>
        <v>HARB/15A/NA8S</v>
      </c>
    </row>
    <row r="43" spans="1:11" s="65" customFormat="1" ht="33" customHeight="1" thickBot="1">
      <c r="A43" s="81" t="str">
        <f>TEXT(K43&amp;(J43-31),0)</f>
        <v>HARB/15A/NA8S1</v>
      </c>
      <c r="B43" s="63" t="str">
        <f>'(01)'!B43</f>
        <v>lamppost outside 12 Springfield Street MH</v>
      </c>
      <c r="C43" s="83">
        <f>'(10)'!E43</f>
        <v>0.57013888888888886</v>
      </c>
      <c r="D43" s="84">
        <f>'(10)'!F43</f>
        <v>44141</v>
      </c>
      <c r="E43" s="83">
        <v>0.44791666666424135</v>
      </c>
      <c r="F43" s="156">
        <v>44169</v>
      </c>
      <c r="G43" s="91">
        <f t="shared" ca="1" si="3"/>
        <v>669.07</v>
      </c>
      <c r="H43" s="153">
        <v>33.799999999999997</v>
      </c>
      <c r="I43" s="96"/>
      <c r="J43" s="64" t="s">
        <v>187</v>
      </c>
      <c r="K43" s="65" t="str">
        <f t="shared" si="2"/>
        <v>HARB/15A/NA8S</v>
      </c>
    </row>
    <row r="44" spans="1:11" s="65" customFormat="1" ht="24" customHeight="1" thickBot="1">
      <c r="A44" s="81" t="str">
        <f t="shared" ref="A44:A45" si="5">TEXT(K44&amp;J44,0)</f>
        <v>HARB/15A/NA8S33</v>
      </c>
      <c r="B44" s="63" t="str">
        <f>'(03)'!B44</f>
        <v xml:space="preserve">lamppost carpark adjacent Fleckney Fish bar, High street Fleckney </v>
      </c>
      <c r="C44" s="83">
        <f>'(10)'!E44</f>
        <v>0.43958333333333338</v>
      </c>
      <c r="D44" s="84">
        <f>'(10)'!F44</f>
        <v>44141</v>
      </c>
      <c r="E44" s="83">
        <v>0.51527777777664596</v>
      </c>
      <c r="F44" s="156">
        <v>44169</v>
      </c>
      <c r="G44" s="91">
        <f t="shared" ca="1" si="3"/>
        <v>673.82</v>
      </c>
      <c r="H44" s="153">
        <v>26.8</v>
      </c>
      <c r="I44" s="96"/>
      <c r="J44" s="64" t="s">
        <v>198</v>
      </c>
      <c r="K44" s="65" t="str">
        <f t="shared" si="2"/>
        <v>HARB/15A/NA8S</v>
      </c>
    </row>
    <row r="45" spans="1:11" s="65" customFormat="1" ht="24" customHeight="1" thickBot="1">
      <c r="A45" s="81" t="str">
        <f t="shared" si="5"/>
        <v>HARB/15A/NA8S34</v>
      </c>
      <c r="B45" s="63" t="str">
        <f>'(03)'!B45</f>
        <v>lamppost outside thurnby memorial hall, main street, bushby</v>
      </c>
      <c r="C45" s="83">
        <f>'(10)'!E45</f>
        <v>0.45208333333333334</v>
      </c>
      <c r="D45" s="84">
        <f>'(10)'!F45</f>
        <v>44141</v>
      </c>
      <c r="E45" s="83">
        <v>0.52847222222044365</v>
      </c>
      <c r="F45" s="156">
        <v>44169</v>
      </c>
      <c r="G45" s="91">
        <f t="shared" ca="1" si="3"/>
        <v>673.83</v>
      </c>
      <c r="H45" s="153">
        <v>27.5</v>
      </c>
      <c r="I45" s="96"/>
      <c r="J45" s="64" t="s">
        <v>199</v>
      </c>
      <c r="K45" s="65" t="str">
        <f t="shared" si="2"/>
        <v>HARB/15A/NA8S</v>
      </c>
    </row>
    <row r="46" spans="1:11" s="65" customFormat="1" ht="165" customHeight="1">
      <c r="A46" s="71"/>
      <c r="B46" s="71"/>
      <c r="C46" s="71"/>
      <c r="D46" s="71"/>
      <c r="E46" s="71"/>
      <c r="F46" s="71"/>
      <c r="G46" s="71"/>
      <c r="H46" s="66"/>
    </row>
    <row r="47" spans="1:11" s="65" customFormat="1" ht="15" customHeight="1">
      <c r="A47" s="71"/>
      <c r="B47" s="71"/>
      <c r="C47" s="71"/>
      <c r="D47" s="71"/>
      <c r="E47" s="71"/>
      <c r="F47" s="71"/>
      <c r="G47" s="71"/>
      <c r="H47" s="66"/>
    </row>
    <row r="48" spans="1:11" s="65" customFormat="1" ht="15" customHeight="1">
      <c r="A48" s="71"/>
      <c r="B48" s="210" t="str">
        <f>'(04)'!$B$48</f>
        <v>Diffusion Tube Laboratory
SOCOTEC
12 Moorbrook
Southmead Industrial Park
Didcot
Oxon
OX11 7HP</v>
      </c>
      <c r="C48" s="210"/>
      <c r="D48" s="210"/>
      <c r="E48" s="210"/>
      <c r="F48" s="71"/>
      <c r="G48" s="71"/>
      <c r="H48" s="66"/>
    </row>
    <row r="49" spans="1:8" s="65" customFormat="1" ht="76.5" customHeight="1">
      <c r="A49" s="86"/>
      <c r="B49" s="210"/>
      <c r="C49" s="210"/>
      <c r="D49" s="210"/>
      <c r="E49" s="210"/>
      <c r="F49" s="86"/>
      <c r="G49" s="86"/>
      <c r="H49" s="66"/>
    </row>
    <row r="50" spans="1:8" s="65" customFormat="1" ht="15" customHeight="1">
      <c r="A50" s="70"/>
      <c r="B50" s="210"/>
      <c r="C50" s="210"/>
      <c r="D50" s="210"/>
      <c r="E50" s="210"/>
      <c r="F50" s="69"/>
      <c r="G50" s="69"/>
      <c r="H50" s="66"/>
    </row>
    <row r="51" spans="1:8" s="65" customFormat="1" ht="15" customHeight="1">
      <c r="A51" s="88"/>
      <c r="B51" s="210"/>
      <c r="C51" s="210"/>
      <c r="D51" s="210"/>
      <c r="E51" s="210"/>
      <c r="F51" s="69"/>
      <c r="G51" s="69"/>
      <c r="H51" s="66"/>
    </row>
    <row r="52" spans="1:8" s="65" customFormat="1" ht="15" customHeight="1">
      <c r="A52" s="90"/>
      <c r="B52" s="210"/>
      <c r="C52" s="210"/>
      <c r="D52" s="210"/>
      <c r="E52" s="210"/>
      <c r="F52" s="90"/>
      <c r="G52" s="90"/>
      <c r="H52" s="66"/>
    </row>
    <row r="53" spans="1:8" s="65" customFormat="1" ht="15" customHeight="1">
      <c r="A53" s="90"/>
      <c r="B53" s="210"/>
      <c r="C53" s="210"/>
      <c r="D53" s="210"/>
      <c r="E53" s="210"/>
      <c r="F53" s="90"/>
      <c r="G53" s="90"/>
      <c r="H53" s="66"/>
    </row>
    <row r="54" spans="1:8" s="67" customFormat="1" ht="30.75" customHeight="1">
      <c r="A54" s="68"/>
      <c r="B54" s="210"/>
      <c r="C54" s="210"/>
      <c r="D54" s="210"/>
      <c r="E54" s="210"/>
      <c r="F54" s="68"/>
      <c r="G54" s="68"/>
      <c r="H54" s="66"/>
    </row>
    <row r="55" spans="1:8" s="67" customFormat="1" ht="30.75" customHeight="1">
      <c r="A55" s="68"/>
      <c r="B55" s="210"/>
      <c r="C55" s="210"/>
      <c r="D55" s="210"/>
      <c r="E55" s="210"/>
      <c r="F55" s="68"/>
      <c r="G55" s="68"/>
      <c r="H55" s="66"/>
    </row>
    <row r="56" spans="1:8" s="68" customFormat="1" ht="30.75" customHeight="1">
      <c r="B56" s="210"/>
      <c r="C56" s="210"/>
      <c r="D56" s="210"/>
      <c r="E56" s="210"/>
      <c r="H56" s="61"/>
    </row>
    <row r="57" spans="1:8" s="68" customFormat="1" ht="30.75" customHeight="1">
      <c r="H57" s="61"/>
    </row>
    <row r="58" spans="1:8" ht="23.25" customHeight="1">
      <c r="A58" s="68"/>
      <c r="B58" s="68"/>
      <c r="C58" s="68"/>
      <c r="D58" s="68"/>
      <c r="E58" s="68"/>
      <c r="F58" s="68"/>
      <c r="G58" s="68"/>
    </row>
    <row r="59" spans="1:8" ht="23.25">
      <c r="A59" s="68"/>
      <c r="B59" s="68"/>
      <c r="C59" s="68"/>
      <c r="D59" s="68"/>
      <c r="E59" s="68"/>
      <c r="F59" s="68"/>
      <c r="G59" s="68"/>
    </row>
    <row r="60" spans="1:8" ht="15" hidden="1">
      <c r="A60" s="65"/>
      <c r="B60" s="65"/>
      <c r="C60" s="65"/>
      <c r="D60" s="65"/>
      <c r="E60" s="65"/>
      <c r="F60" s="65"/>
      <c r="G60" s="65"/>
    </row>
    <row r="61" spans="1:8" ht="15" hidden="1">
      <c r="A61" s="65"/>
      <c r="B61" s="65"/>
      <c r="C61" s="65"/>
      <c r="D61" s="65"/>
      <c r="E61" s="65"/>
      <c r="F61" s="65"/>
      <c r="G61" s="65"/>
    </row>
    <row r="62" spans="1:8" ht="15" hidden="1">
      <c r="A62" s="65"/>
      <c r="B62" s="65"/>
      <c r="C62" s="65"/>
      <c r="D62" s="65"/>
      <c r="E62" s="65"/>
      <c r="F62" s="65"/>
      <c r="G62" s="65"/>
    </row>
    <row r="63" spans="1:8" ht="15" hidden="1">
      <c r="A63" s="65"/>
      <c r="B63" s="65"/>
      <c r="C63" s="65"/>
      <c r="D63" s="65"/>
      <c r="E63" s="65"/>
      <c r="F63" s="65"/>
      <c r="G63" s="65"/>
    </row>
    <row r="64" spans="1:8" ht="15" hidden="1">
      <c r="A64" s="65"/>
      <c r="B64" s="65"/>
      <c r="C64" s="65"/>
      <c r="D64" s="65"/>
      <c r="E64" s="65"/>
      <c r="F64" s="65"/>
      <c r="G64" s="65"/>
    </row>
    <row r="65" spans="8:8" ht="15" hidden="1">
      <c r="H65" s="62"/>
    </row>
    <row r="66" spans="8:8" ht="15" hidden="1">
      <c r="H66" s="62"/>
    </row>
    <row r="67" spans="8:8" ht="15" hidden="1">
      <c r="H67" s="62"/>
    </row>
    <row r="68" spans="8:8" ht="15" hidden="1">
      <c r="H68" s="62"/>
    </row>
    <row r="69" spans="8:8" ht="15" hidden="1">
      <c r="H69" s="62"/>
    </row>
    <row r="70" spans="8:8" ht="15" hidden="1">
      <c r="H70" s="62"/>
    </row>
    <row r="71" spans="8:8" ht="15" hidden="1">
      <c r="H71" s="62"/>
    </row>
    <row r="72" spans="8:8" ht="15" hidden="1">
      <c r="H72" s="62"/>
    </row>
    <row r="73" spans="8:8" ht="15" hidden="1">
      <c r="H73" s="62"/>
    </row>
    <row r="74" spans="8:8" ht="15" hidden="1">
      <c r="H74" s="62"/>
    </row>
    <row r="75" spans="8:8" ht="15" hidden="1">
      <c r="H75" s="62"/>
    </row>
    <row r="76" spans="8:8" ht="15" hidden="1">
      <c r="H76" s="62"/>
    </row>
    <row r="77" spans="8:8" ht="15" hidden="1">
      <c r="H77" s="62"/>
    </row>
    <row r="78" spans="8:8" ht="15" hidden="1">
      <c r="H78" s="62"/>
    </row>
    <row r="79" spans="8:8" ht="15" hidden="1">
      <c r="H79" s="62"/>
    </row>
    <row r="80" spans="8:8" ht="15" hidden="1">
      <c r="H80" s="62"/>
    </row>
    <row r="81" spans="8:8" ht="15" hidden="1">
      <c r="H81" s="62"/>
    </row>
    <row r="82" spans="8:8" ht="15" hidden="1">
      <c r="H82" s="62"/>
    </row>
    <row r="83" spans="8:8" ht="15" hidden="1">
      <c r="H83" s="62"/>
    </row>
    <row r="84" spans="8:8" ht="15" hidden="1">
      <c r="H84" s="62"/>
    </row>
    <row r="85" spans="8:8" ht="15" hidden="1">
      <c r="H85" s="62"/>
    </row>
    <row r="86" spans="8:8" ht="15" hidden="1">
      <c r="H86" s="62"/>
    </row>
    <row r="87" spans="8:8" ht="15" hidden="1">
      <c r="H87" s="62"/>
    </row>
    <row r="88" spans="8:8" ht="15" customHeight="1">
      <c r="H88" s="62"/>
    </row>
    <row r="89" spans="8:8" ht="15" customHeight="1"/>
  </sheetData>
  <mergeCells count="24"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A7:B7"/>
    <mergeCell ref="A9:A11"/>
    <mergeCell ref="B9:B11"/>
    <mergeCell ref="G9:G11"/>
    <mergeCell ref="H9:H10"/>
    <mergeCell ref="D8:E8"/>
    <mergeCell ref="E6:F6"/>
    <mergeCell ref="E7:F7"/>
    <mergeCell ref="C7:D7"/>
    <mergeCell ref="C9:F9"/>
    <mergeCell ref="C10:D10"/>
    <mergeCell ref="E10:F10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6" orientation="portrait" r:id="rId1"/>
  <headerFooter alignWithMargins="0"/>
  <rowBreaks count="1" manualBreakCount="1">
    <brk id="45" max="6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K89"/>
  <sheetViews>
    <sheetView view="pageBreakPreview" zoomScale="70" zoomScaleNormal="100" zoomScaleSheetLayoutView="70" workbookViewId="0">
      <selection activeCell="J47" sqref="J47"/>
    </sheetView>
  </sheetViews>
  <sheetFormatPr defaultColWidth="15.7109375" defaultRowHeight="15" customHeight="1" zeroHeight="1"/>
  <cols>
    <col min="1" max="1" width="9.85546875" style="62" customWidth="1"/>
    <col min="2" max="2" width="19.28515625" style="62" customWidth="1"/>
    <col min="3" max="6" width="11.5703125" style="62" customWidth="1"/>
    <col min="7" max="7" width="11.85546875" style="62" customWidth="1"/>
    <col min="8" max="9" width="15.7109375" style="61"/>
    <col min="10" max="10" width="15.7109375" style="62"/>
    <col min="11" max="11" width="19.855468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'(11)'!C7+1</f>
        <v>9</v>
      </c>
      <c r="D7" s="193"/>
      <c r="E7" s="194" t="s">
        <v>113</v>
      </c>
      <c r="F7" s="194"/>
      <c r="G7" s="78"/>
    </row>
    <row r="8" spans="1:11" ht="15" customHeight="1" thickBot="1">
      <c r="A8" s="74"/>
      <c r="B8" s="74"/>
      <c r="C8" s="88"/>
      <c r="D8" s="197"/>
      <c r="E8" s="197"/>
      <c r="F8" s="88"/>
      <c r="G8" s="88"/>
    </row>
    <row r="9" spans="1:1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89" t="s">
        <v>13</v>
      </c>
      <c r="D11" s="89" t="s">
        <v>14</v>
      </c>
      <c r="E11" s="89" t="s">
        <v>13</v>
      </c>
      <c r="F11" s="89" t="s">
        <v>14</v>
      </c>
      <c r="G11" s="216"/>
      <c r="H11" s="79" t="s">
        <v>36</v>
      </c>
      <c r="I11" s="105"/>
      <c r="J11" s="61"/>
    </row>
    <row r="12" spans="1:11" s="65" customFormat="1" ht="24" customHeight="1" thickTop="1" thickBot="1">
      <c r="A12" s="80" t="str">
        <f t="shared" ref="A12:A34" si="0">TEXT(K12&amp;J12,0)</f>
        <v>HARB/15A/NA9S01</v>
      </c>
      <c r="B12" s="63" t="str">
        <f>'(11)'!B12</f>
        <v>6 The Terrace Rugby Road</v>
      </c>
      <c r="C12" s="83">
        <f>'(11)'!E12</f>
        <v>0.59722222221898846</v>
      </c>
      <c r="D12" s="84">
        <f>'(11)'!F12</f>
        <v>44169</v>
      </c>
      <c r="E12" s="83">
        <v>0.6791666666666667</v>
      </c>
      <c r="F12" s="156">
        <v>44218</v>
      </c>
      <c r="G12" s="91">
        <f ca="1">IF(ISBLANK(E12),ROUND(((NOW())-($C12+$D12))*24,2),ROUND((($E12+F12)-($C12+$D12))*24,2))</f>
        <v>1177.97</v>
      </c>
      <c r="H12" s="152">
        <v>32.4</v>
      </c>
      <c r="I12" s="104"/>
      <c r="J12" s="64" t="s">
        <v>87</v>
      </c>
      <c r="K12" s="65" t="str">
        <f>TEXT("HARB/15A/NA"&amp;$C$7&amp;"S",0)</f>
        <v>HARB/15A/NA9S</v>
      </c>
    </row>
    <row r="13" spans="1:11" s="65" customFormat="1" ht="24" customHeight="1" thickBot="1">
      <c r="A13" s="80" t="str">
        <f t="shared" si="0"/>
        <v>HARB/15A/NA9S02</v>
      </c>
      <c r="B13" s="63" t="str">
        <f>'(11)'!B13</f>
        <v>Lut. Service Shop</v>
      </c>
      <c r="C13" s="83">
        <f>'(11)'!E13</f>
        <v>0.60486111111094942</v>
      </c>
      <c r="D13" s="84">
        <f>'(11)'!F13</f>
        <v>44169</v>
      </c>
      <c r="E13" s="83">
        <v>0.6875</v>
      </c>
      <c r="F13" s="156">
        <v>44218</v>
      </c>
      <c r="G13" s="91">
        <f t="shared" ref="G13:G29" ca="1" si="1">IF(ISBLANK(E13),ROUND(((NOW())-($C13+$D13))*24,2),ROUND((($E13+F13)-($C13+$D13))*24,2))</f>
        <v>1177.98</v>
      </c>
      <c r="H13" s="153">
        <v>42.4</v>
      </c>
      <c r="I13" s="104"/>
      <c r="J13" s="64" t="s">
        <v>88</v>
      </c>
      <c r="K13" s="65" t="str">
        <f t="shared" ref="K13:K45" si="2">TEXT("HARB/15A/NA"&amp;$C$7&amp;"S",0)</f>
        <v>HARB/15A/NA9S</v>
      </c>
    </row>
    <row r="14" spans="1:11" s="65" customFormat="1" ht="24" customHeight="1" thickBot="1">
      <c r="A14" s="80" t="str">
        <f t="shared" si="0"/>
        <v>HARB/15A/NA9S03</v>
      </c>
      <c r="B14" s="63" t="str">
        <f>'(11)'!B14</f>
        <v>40 regent street lutterworth</v>
      </c>
      <c r="C14" s="83">
        <f>'(11)'!E14</f>
        <v>0.60277777777810115</v>
      </c>
      <c r="D14" s="84">
        <f>'(11)'!F14</f>
        <v>44169</v>
      </c>
      <c r="E14" s="151" t="s">
        <v>200</v>
      </c>
      <c r="F14" s="156">
        <v>44218</v>
      </c>
      <c r="G14" s="91" t="e">
        <f t="shared" ca="1" si="1"/>
        <v>#VALUE!</v>
      </c>
      <c r="H14" s="153"/>
      <c r="I14" s="104"/>
      <c r="J14" s="64" t="s">
        <v>89</v>
      </c>
      <c r="K14" s="65" t="str">
        <f t="shared" si="2"/>
        <v>HARB/15A/NA9S</v>
      </c>
    </row>
    <row r="15" spans="1:11" s="65" customFormat="1" ht="24" customHeight="1" thickBot="1">
      <c r="A15" s="80" t="str">
        <f t="shared" si="0"/>
        <v>HARB/15A/NA9S04</v>
      </c>
      <c r="B15" s="63" t="str">
        <f>'(11)'!B15</f>
        <v>regent court</v>
      </c>
      <c r="C15" s="83">
        <f>'(11)'!E15</f>
        <v>0.59513888888614019</v>
      </c>
      <c r="D15" s="84">
        <f>'(11)'!F15</f>
        <v>44169</v>
      </c>
      <c r="E15" s="83">
        <v>0.68333333333333324</v>
      </c>
      <c r="F15" s="156">
        <v>44218</v>
      </c>
      <c r="G15" s="91">
        <f t="shared" ca="1" si="1"/>
        <v>1178.1199999999999</v>
      </c>
      <c r="H15" s="153">
        <v>40.700000000000003</v>
      </c>
      <c r="I15" s="104"/>
      <c r="J15" s="64" t="s">
        <v>90</v>
      </c>
      <c r="K15" s="65" t="str">
        <f t="shared" si="2"/>
        <v>HARB/15A/NA9S</v>
      </c>
    </row>
    <row r="16" spans="1:11" s="65" customFormat="1" ht="24" customHeight="1" thickBot="1">
      <c r="A16" s="80" t="str">
        <f t="shared" si="0"/>
        <v>HARB/15A/NA9S05</v>
      </c>
      <c r="B16" s="63" t="str">
        <f>'(11)'!B16</f>
        <v>26 Market Street Lutterworth</v>
      </c>
      <c r="C16" s="83">
        <f>'(11)'!E16</f>
        <v>0.60972222222335404</v>
      </c>
      <c r="D16" s="84">
        <f>'(11)'!F16</f>
        <v>44169</v>
      </c>
      <c r="E16" s="83">
        <v>0.67569444444444438</v>
      </c>
      <c r="F16" s="156">
        <v>44218</v>
      </c>
      <c r="G16" s="91">
        <f t="shared" ca="1" si="1"/>
        <v>1177.58</v>
      </c>
      <c r="H16" s="153">
        <v>30.6</v>
      </c>
      <c r="I16" s="104"/>
      <c r="J16" s="64" t="s">
        <v>91</v>
      </c>
      <c r="K16" s="65" t="str">
        <f t="shared" si="2"/>
        <v>HARB/15A/NA9S</v>
      </c>
    </row>
    <row r="17" spans="1:11" s="65" customFormat="1" ht="24" customHeight="1" thickBot="1">
      <c r="A17" s="80" t="str">
        <f t="shared" si="0"/>
        <v>HARB/15A/NA9S06</v>
      </c>
      <c r="B17" s="63" t="str">
        <f>'(11)'!B17</f>
        <v>Homeside main street Theddingworth</v>
      </c>
      <c r="C17" s="83">
        <f>'(11)'!E17</f>
        <v>0.62222222222044365</v>
      </c>
      <c r="D17" s="84">
        <f>'(11)'!F17</f>
        <v>44169</v>
      </c>
      <c r="E17" s="83">
        <v>0.69861111111111107</v>
      </c>
      <c r="F17" s="156">
        <v>44218</v>
      </c>
      <c r="G17" s="91">
        <f t="shared" ca="1" si="1"/>
        <v>1177.83</v>
      </c>
      <c r="H17" s="153">
        <v>26.5</v>
      </c>
      <c r="I17" s="104"/>
      <c r="J17" s="64" t="s">
        <v>92</v>
      </c>
      <c r="K17" s="65" t="str">
        <f t="shared" si="2"/>
        <v>HARB/15A/NA9S</v>
      </c>
    </row>
    <row r="18" spans="1:11" s="65" customFormat="1" ht="24" customHeight="1" thickBot="1">
      <c r="A18" s="80" t="str">
        <f t="shared" si="0"/>
        <v>HARB/15A/NA9S07</v>
      </c>
      <c r="B18" s="63" t="str">
        <f>'(11)'!B18</f>
        <v>17 Rugby road Lutterworth</v>
      </c>
      <c r="C18" s="83">
        <f>'(11)'!E18</f>
        <v>0.59861111111240461</v>
      </c>
      <c r="D18" s="84">
        <f>'(11)'!F18</f>
        <v>44169</v>
      </c>
      <c r="E18" s="83">
        <v>0.68055555555555547</v>
      </c>
      <c r="F18" s="156">
        <v>44218</v>
      </c>
      <c r="G18" s="91">
        <f t="shared" ca="1" si="1"/>
        <v>1177.97</v>
      </c>
      <c r="H18" s="153">
        <v>33</v>
      </c>
      <c r="I18" s="104"/>
      <c r="J18" s="64" t="s">
        <v>93</v>
      </c>
      <c r="K18" s="65" t="str">
        <f t="shared" si="2"/>
        <v>HARB/15A/NA9S</v>
      </c>
    </row>
    <row r="19" spans="1:11" s="65" customFormat="1" ht="24" customHeight="1" thickBot="1">
      <c r="A19" s="80" t="str">
        <f t="shared" si="0"/>
        <v>HARB/15A/NA9S08</v>
      </c>
      <c r="B19" s="63" t="str">
        <f>'(11)'!B19</f>
        <v xml:space="preserve">69 leicester road Kibworth </v>
      </c>
      <c r="C19" s="83">
        <f>'(11)'!E19</f>
        <v>0.50208333333284827</v>
      </c>
      <c r="D19" s="84">
        <f>'(11)'!F19</f>
        <v>44169</v>
      </c>
      <c r="E19" s="83">
        <v>0.59513888888888888</v>
      </c>
      <c r="F19" s="156">
        <v>44218</v>
      </c>
      <c r="G19" s="91">
        <f t="shared" ca="1" si="1"/>
        <v>1178.23</v>
      </c>
      <c r="H19" s="153">
        <v>34.1</v>
      </c>
      <c r="I19" s="104"/>
      <c r="J19" s="64" t="s">
        <v>94</v>
      </c>
      <c r="K19" s="65" t="str">
        <f t="shared" si="2"/>
        <v>HARB/15A/NA9S</v>
      </c>
    </row>
    <row r="20" spans="1:11" s="65" customFormat="1" ht="24" customHeight="1" thickBot="1">
      <c r="A20" s="80" t="str">
        <f t="shared" si="0"/>
        <v>HARB/15A/NA9S09</v>
      </c>
      <c r="B20" s="63" t="str">
        <f>'(11)'!B20</f>
        <v>77 leicester road</v>
      </c>
      <c r="C20" s="83">
        <f>'(11)'!E20</f>
        <v>0.57708333332993789</v>
      </c>
      <c r="D20" s="84">
        <f>'(11)'!F20</f>
        <v>44169</v>
      </c>
      <c r="E20" s="83">
        <v>0.66527777777777775</v>
      </c>
      <c r="F20" s="156">
        <v>44218</v>
      </c>
      <c r="G20" s="91">
        <f t="shared" ca="1" si="1"/>
        <v>1178.1199999999999</v>
      </c>
      <c r="H20" s="154">
        <v>24</v>
      </c>
      <c r="I20" s="104"/>
      <c r="J20" s="64" t="s">
        <v>95</v>
      </c>
      <c r="K20" s="65" t="str">
        <f t="shared" si="2"/>
        <v>HARB/15A/NA9S</v>
      </c>
    </row>
    <row r="21" spans="1:11" s="65" customFormat="1" ht="24" customHeight="1" thickTop="1" thickBot="1">
      <c r="A21" s="80" t="str">
        <f t="shared" si="0"/>
        <v>HARB/15A/NA9S10</v>
      </c>
      <c r="B21" s="63" t="str">
        <f>'(11)'!B21</f>
        <v>Day Nursery</v>
      </c>
      <c r="C21" s="83">
        <f>'(11)'!E21</f>
        <v>0.57986111110949423</v>
      </c>
      <c r="D21" s="84">
        <f>'(11)'!F21</f>
        <v>44169</v>
      </c>
      <c r="E21" s="83">
        <v>0.66666666666666663</v>
      </c>
      <c r="F21" s="156">
        <v>44218</v>
      </c>
      <c r="G21" s="91">
        <f t="shared" ca="1" si="1"/>
        <v>1178.08</v>
      </c>
      <c r="H21" s="152">
        <v>29.7</v>
      </c>
      <c r="I21" s="104"/>
      <c r="J21" s="64" t="s">
        <v>96</v>
      </c>
      <c r="K21" s="65" t="str">
        <f t="shared" si="2"/>
        <v>HARB/15A/NA9S</v>
      </c>
    </row>
    <row r="22" spans="1:11" s="65" customFormat="1" ht="24" customHeight="1" thickBot="1">
      <c r="A22" s="80" t="str">
        <f t="shared" si="0"/>
        <v>HARB/15A/NA9S11</v>
      </c>
      <c r="B22" s="63" t="str">
        <f>'(11)'!B22</f>
        <v>A6 Kibworth</v>
      </c>
      <c r="C22" s="83">
        <f>'(11)'!E22</f>
        <v>0.49513888888759539</v>
      </c>
      <c r="D22" s="84">
        <f>'(11)'!F22</f>
        <v>44169</v>
      </c>
      <c r="E22" s="83">
        <v>0.58888888888888891</v>
      </c>
      <c r="F22" s="156">
        <v>44218</v>
      </c>
      <c r="G22" s="91">
        <f t="shared" ca="1" si="1"/>
        <v>1178.25</v>
      </c>
      <c r="H22" s="153">
        <v>37.5</v>
      </c>
      <c r="I22" s="104"/>
      <c r="J22" s="64" t="s">
        <v>97</v>
      </c>
      <c r="K22" s="65" t="str">
        <f t="shared" si="2"/>
        <v>HARB/15A/NA9S</v>
      </c>
    </row>
    <row r="23" spans="1:11" s="65" customFormat="1" ht="24" customHeight="1" thickBot="1">
      <c r="A23" s="80" t="str">
        <f t="shared" si="0"/>
        <v>HARB/15A/NA9S12</v>
      </c>
      <c r="B23" s="63" t="str">
        <f>'(11)'!B23</f>
        <v xml:space="preserve">lamppost outside 78 leicester road kibworth </v>
      </c>
      <c r="C23" s="83">
        <f>'(11)'!E23</f>
        <v>0.50347222221898846</v>
      </c>
      <c r="D23" s="84">
        <f>'(11)'!F23</f>
        <v>44169</v>
      </c>
      <c r="E23" s="83">
        <v>0.59652777777777777</v>
      </c>
      <c r="F23" s="156">
        <v>44218</v>
      </c>
      <c r="G23" s="91">
        <f t="shared" ca="1" si="1"/>
        <v>1178.23</v>
      </c>
      <c r="H23" s="153">
        <v>23.3</v>
      </c>
      <c r="I23" s="104"/>
      <c r="J23" s="64" t="s">
        <v>98</v>
      </c>
      <c r="K23" s="65" t="str">
        <f t="shared" si="2"/>
        <v>HARB/15A/NA9S</v>
      </c>
    </row>
    <row r="24" spans="1:11" s="65" customFormat="1" ht="24" customHeight="1" thickBot="1">
      <c r="A24" s="80" t="str">
        <f t="shared" si="0"/>
        <v>HARB/15A/NA9S13</v>
      </c>
      <c r="B24" s="63" t="str">
        <f>'(11)'!B24</f>
        <v>24 Rugby Road Lutterworth</v>
      </c>
      <c r="C24" s="83">
        <f>'(11)'!E24</f>
        <v>0.60069444444525288</v>
      </c>
      <c r="D24" s="84">
        <f>'(11)'!F24</f>
        <v>44169</v>
      </c>
      <c r="E24" s="83">
        <v>0.68333333333333324</v>
      </c>
      <c r="F24" s="156">
        <v>44218</v>
      </c>
      <c r="G24" s="91">
        <f t="shared" ca="1" si="1"/>
        <v>1177.98</v>
      </c>
      <c r="H24" s="153">
        <v>36.9</v>
      </c>
      <c r="I24" s="104"/>
      <c r="J24" s="64" t="s">
        <v>99</v>
      </c>
      <c r="K24" s="65" t="str">
        <f t="shared" si="2"/>
        <v>HARB/15A/NA9S</v>
      </c>
    </row>
    <row r="25" spans="1:11" s="65" customFormat="1" ht="24" customHeight="1" thickBot="1">
      <c r="A25" s="80" t="str">
        <f t="shared" si="0"/>
        <v>HARB/15A/NA9S14</v>
      </c>
      <c r="B25" s="63" t="s">
        <v>122</v>
      </c>
      <c r="C25" s="83">
        <f>'(11)'!E25</f>
        <v>0.49652777778101154</v>
      </c>
      <c r="D25" s="84">
        <f>'(11)'!F25</f>
        <v>44169</v>
      </c>
      <c r="E25" s="83">
        <v>0.59097222222222223</v>
      </c>
      <c r="F25" s="156">
        <v>44218</v>
      </c>
      <c r="G25" s="91">
        <f t="shared" ca="1" si="1"/>
        <v>1178.27</v>
      </c>
      <c r="H25" s="153"/>
      <c r="I25" s="104"/>
      <c r="J25" s="64" t="s">
        <v>100</v>
      </c>
      <c r="K25" s="65" t="str">
        <f t="shared" si="2"/>
        <v>HARB/15A/NA9S</v>
      </c>
    </row>
    <row r="26" spans="1:11" s="65" customFormat="1" ht="24" customHeight="1" thickBot="1">
      <c r="A26" s="80" t="str">
        <f t="shared" si="0"/>
        <v>HARB/15A/NA9S15</v>
      </c>
      <c r="B26" s="63" t="str">
        <f>'(11)'!B26</f>
        <v xml:space="preserve">signpost just north of 11 Leicester road Kibworth </v>
      </c>
      <c r="C26" s="83">
        <f>'(11)'!E26</f>
        <v>0.49861111111385981</v>
      </c>
      <c r="D26" s="84">
        <f>'(11)'!F26</f>
        <v>44169</v>
      </c>
      <c r="E26" s="83">
        <v>0.59027777777777779</v>
      </c>
      <c r="F26" s="156">
        <v>44218</v>
      </c>
      <c r="G26" s="91">
        <f t="shared" ca="1" si="1"/>
        <v>1178.2</v>
      </c>
      <c r="H26" s="153">
        <v>33.700000000000003</v>
      </c>
      <c r="I26" s="104"/>
      <c r="J26" s="64" t="s">
        <v>101</v>
      </c>
      <c r="K26" s="65" t="str">
        <f t="shared" si="2"/>
        <v>HARB/15A/NA9S</v>
      </c>
    </row>
    <row r="27" spans="1:11" s="65" customFormat="1" ht="24" customHeight="1" thickBot="1">
      <c r="A27" s="80" t="str">
        <f t="shared" si="0"/>
        <v>HARB/15A/NA9S16</v>
      </c>
      <c r="B27" s="63" t="str">
        <f>'(11)'!B27</f>
        <v xml:space="preserve">pizza Express st marys road </v>
      </c>
      <c r="C27" s="83">
        <f>'(11)'!E27</f>
        <v>0.44444444444525288</v>
      </c>
      <c r="D27" s="84">
        <f>'(11)'!F27</f>
        <v>44169</v>
      </c>
      <c r="E27" s="151">
        <v>0.72361111111111109</v>
      </c>
      <c r="F27" s="156">
        <v>44218</v>
      </c>
      <c r="G27" s="91">
        <f t="shared" ca="1" si="1"/>
        <v>1182.7</v>
      </c>
      <c r="H27" s="153">
        <v>33.200000000000003</v>
      </c>
      <c r="I27" s="104"/>
      <c r="J27" s="64" t="s">
        <v>102</v>
      </c>
      <c r="K27" s="65" t="str">
        <f t="shared" si="2"/>
        <v>HARB/15A/NA9S</v>
      </c>
    </row>
    <row r="28" spans="1:11" s="65" customFormat="1" ht="24" customHeight="1" thickBot="1">
      <c r="A28" s="80" t="str">
        <f t="shared" si="0"/>
        <v>HARB/15A/NA9S17</v>
      </c>
      <c r="B28" s="63" t="str">
        <f>'(11)'!B28</f>
        <v>Jazz Hair</v>
      </c>
      <c r="C28" s="83">
        <v>0.60555555555555551</v>
      </c>
      <c r="D28" s="84">
        <v>44169</v>
      </c>
      <c r="E28" s="83">
        <v>0.6777777777777777</v>
      </c>
      <c r="F28" s="156">
        <v>44218</v>
      </c>
      <c r="G28" s="91">
        <f t="shared" ca="1" si="1"/>
        <v>1177.73</v>
      </c>
      <c r="H28" s="153">
        <v>36</v>
      </c>
      <c r="I28" s="104"/>
      <c r="J28" s="64" t="s">
        <v>103</v>
      </c>
      <c r="K28" s="65" t="str">
        <f t="shared" si="2"/>
        <v>HARB/15A/NA9S</v>
      </c>
    </row>
    <row r="29" spans="1:11" s="65" customFormat="1" ht="24" customHeight="1" thickBot="1">
      <c r="A29" s="81" t="str">
        <f t="shared" si="0"/>
        <v>HARB/15A/NA9S18</v>
      </c>
      <c r="B29" s="82" t="str">
        <f>'(11)'!B29</f>
        <v>Spencerdene main street theddingworth</v>
      </c>
      <c r="C29" s="83">
        <f>'(11)'!E29</f>
        <v>0.62361111111385981</v>
      </c>
      <c r="D29" s="84">
        <f>'(11)'!F29</f>
        <v>44169</v>
      </c>
      <c r="E29" s="85">
        <v>0.70138888888888884</v>
      </c>
      <c r="F29" s="156">
        <v>44218</v>
      </c>
      <c r="G29" s="91">
        <f t="shared" ca="1" si="1"/>
        <v>1177.8699999999999</v>
      </c>
      <c r="H29" s="154">
        <v>20.100000000000001</v>
      </c>
      <c r="I29" s="104"/>
      <c r="J29" s="64" t="s">
        <v>104</v>
      </c>
      <c r="K29" s="65" t="str">
        <f t="shared" si="2"/>
        <v>HARB/15A/NA9S</v>
      </c>
    </row>
    <row r="30" spans="1:11" s="65" customFormat="1" ht="24" customHeight="1" thickTop="1" thickBot="1">
      <c r="A30" s="81" t="str">
        <f t="shared" si="0"/>
        <v>HARB/15A/NA9S19</v>
      </c>
      <c r="B30" s="82" t="str">
        <f>'(11)'!B30</f>
        <v xml:space="preserve">Alma House, Watling Street Claybrooke Parva </v>
      </c>
      <c r="C30" s="83">
        <f>'(11)'!E30</f>
        <v>0.56666666666569654</v>
      </c>
      <c r="D30" s="84">
        <f>'(11)'!F30</f>
        <v>44169</v>
      </c>
      <c r="E30" s="85">
        <v>0.65625</v>
      </c>
      <c r="F30" s="156">
        <v>44218</v>
      </c>
      <c r="G30" s="91">
        <f ca="1">IF(ISBLANK(E30),ROUND(((NOW())-($C30+$D30))*24,2),ROUND((($E30+F30)-($C30+$D30))*24,2))</f>
        <v>1178.1500000000001</v>
      </c>
      <c r="H30" s="152">
        <v>28.2</v>
      </c>
      <c r="I30" s="104"/>
      <c r="J30" s="64" t="s">
        <v>117</v>
      </c>
      <c r="K30" s="65" t="str">
        <f t="shared" si="2"/>
        <v>HARB/15A/NA9S</v>
      </c>
    </row>
    <row r="31" spans="1:11" s="65" customFormat="1" ht="24" customHeight="1" thickBot="1">
      <c r="A31" s="81" t="str">
        <f t="shared" si="0"/>
        <v>HARB/15A/NA9S20</v>
      </c>
      <c r="B31" s="82" t="str">
        <f>'(11)'!B31</f>
        <v>sign post outside White House Farm Watling street</v>
      </c>
      <c r="C31" s="83">
        <f>'(11)'!E31</f>
        <v>0.57083333333139308</v>
      </c>
      <c r="D31" s="84">
        <f>'(11)'!F31</f>
        <v>44169</v>
      </c>
      <c r="E31" s="85">
        <v>0.66111111111111109</v>
      </c>
      <c r="F31" s="156">
        <v>44218</v>
      </c>
      <c r="G31" s="91">
        <f ca="1">IF(ISBLANK(E31),ROUND(((NOW())-($C31+$D31))*24,2),ROUND((($E31+F31)-($C31+$D31))*24,2))</f>
        <v>1178.17</v>
      </c>
      <c r="H31" s="153">
        <v>27.9</v>
      </c>
      <c r="I31" s="104"/>
      <c r="J31" s="64" t="s">
        <v>118</v>
      </c>
      <c r="K31" s="65" t="str">
        <f t="shared" si="2"/>
        <v>HARB/15A/NA9S</v>
      </c>
    </row>
    <row r="32" spans="1:11" s="65" customFormat="1" ht="24" customHeight="1" thickBot="1">
      <c r="A32" s="81" t="str">
        <f t="shared" si="0"/>
        <v>HARB/15A/NA9S21</v>
      </c>
      <c r="B32" s="160" t="s">
        <v>159</v>
      </c>
      <c r="C32" s="83">
        <f>'(11)'!E32</f>
        <v>0.49375000000145519</v>
      </c>
      <c r="D32" s="84">
        <f>'(11)'!F32</f>
        <v>44169</v>
      </c>
      <c r="E32" s="85">
        <v>0.58750000000000002</v>
      </c>
      <c r="F32" s="156">
        <v>44218</v>
      </c>
      <c r="G32" s="91">
        <f t="shared" ref="G32:G33" ca="1" si="3">IF(ISBLANK(E32),ROUND(((NOW())-($C32+$D32))*24,2),ROUND((($E32+F32)-($C32+$D32))*24,2))</f>
        <v>1178.25</v>
      </c>
      <c r="H32" s="153">
        <v>26</v>
      </c>
      <c r="I32" s="159"/>
      <c r="J32" s="64" t="s">
        <v>154</v>
      </c>
      <c r="K32" s="65" t="str">
        <f t="shared" si="2"/>
        <v>HARB/15A/NA9S</v>
      </c>
    </row>
    <row r="33" spans="1:11" s="65" customFormat="1" ht="24" customHeight="1" thickBot="1">
      <c r="A33" s="81" t="str">
        <f t="shared" si="0"/>
        <v>HARB/15A/NA9S22</v>
      </c>
      <c r="B33" s="160" t="s">
        <v>158</v>
      </c>
      <c r="C33" s="83">
        <f>'(11)'!E33</f>
        <v>0.49305555555474712</v>
      </c>
      <c r="D33" s="84">
        <f>'(11)'!F33</f>
        <v>44169</v>
      </c>
      <c r="E33" s="85">
        <v>0.58611111111111114</v>
      </c>
      <c r="F33" s="156">
        <v>44218</v>
      </c>
      <c r="G33" s="91">
        <f t="shared" ca="1" si="3"/>
        <v>1178.23</v>
      </c>
      <c r="H33" s="153">
        <v>20</v>
      </c>
      <c r="I33" s="96"/>
      <c r="J33" s="64" t="s">
        <v>155</v>
      </c>
      <c r="K33" s="65" t="str">
        <f t="shared" si="2"/>
        <v>HARB/15A/NA9S</v>
      </c>
    </row>
    <row r="34" spans="1:11" s="65" customFormat="1" ht="24" customHeight="1" thickBot="1">
      <c r="A34" s="81" t="str">
        <f t="shared" si="0"/>
        <v>HARB/15A/NA9S23</v>
      </c>
      <c r="B34" s="160" t="s">
        <v>157</v>
      </c>
      <c r="C34" s="83">
        <v>0.5854166666666667</v>
      </c>
      <c r="D34" s="84">
        <v>43809</v>
      </c>
      <c r="E34" s="85">
        <v>0.59930555555555554</v>
      </c>
      <c r="F34" s="156">
        <v>44218</v>
      </c>
      <c r="G34" s="91">
        <f t="shared" ref="G34:G42" ca="1" si="4">IF(ISBLANK(E34),ROUND(((NOW())-($C34+$D34))*24,2),ROUND((($E34+F34)-($C34+$D34))*24,2))</f>
        <v>9816.33</v>
      </c>
      <c r="H34" s="153">
        <v>24.5</v>
      </c>
      <c r="I34" s="96"/>
      <c r="J34" s="64" t="s">
        <v>156</v>
      </c>
      <c r="K34" s="65" t="str">
        <f t="shared" si="2"/>
        <v>HARB/15A/NA9S</v>
      </c>
    </row>
    <row r="35" spans="1:11" s="65" customFormat="1" ht="24" customHeight="1" thickBot="1">
      <c r="A35" s="81" t="str">
        <f>TEXT(K35&amp;(J35-23),0)</f>
        <v>HARB/15A/NA9S1</v>
      </c>
      <c r="B35" s="160" t="s">
        <v>167</v>
      </c>
      <c r="C35" s="83">
        <f>'(11)'!E35</f>
        <v>0.49027777777519077</v>
      </c>
      <c r="D35" s="84">
        <f>'(11)'!F35</f>
        <v>44169</v>
      </c>
      <c r="E35" s="85">
        <v>0.58402777777777781</v>
      </c>
      <c r="F35" s="156">
        <v>44218</v>
      </c>
      <c r="G35" s="91">
        <f t="shared" ca="1" si="4"/>
        <v>1178.25</v>
      </c>
      <c r="H35" s="153">
        <v>8.8000000000000007</v>
      </c>
      <c r="I35" s="96"/>
      <c r="J35" s="64" t="s">
        <v>165</v>
      </c>
      <c r="K35" s="65" t="str">
        <f t="shared" si="2"/>
        <v>HARB/15A/NA9S</v>
      </c>
    </row>
    <row r="36" spans="1:11" s="65" customFormat="1" ht="33" customHeight="1" thickBot="1">
      <c r="A36" s="81" t="str">
        <f>TEXT(K36&amp;(J36-23),0)</f>
        <v>HARB/15A/NA9S2</v>
      </c>
      <c r="B36" s="160" t="s">
        <v>168</v>
      </c>
      <c r="C36" s="83">
        <f>'(11)'!E36</f>
        <v>0.49166666666860692</v>
      </c>
      <c r="D36" s="84">
        <f>'(11)'!F36</f>
        <v>44169</v>
      </c>
      <c r="E36" s="85">
        <v>0.58472222222222225</v>
      </c>
      <c r="F36" s="156">
        <v>44218</v>
      </c>
      <c r="G36" s="91">
        <f t="shared" ca="1" si="4"/>
        <v>1178.23</v>
      </c>
      <c r="H36" s="153">
        <v>22.6</v>
      </c>
      <c r="I36" s="96"/>
      <c r="J36" s="64" t="s">
        <v>166</v>
      </c>
      <c r="K36" s="65" t="str">
        <f t="shared" si="2"/>
        <v>HARB/15A/NA9S</v>
      </c>
    </row>
    <row r="37" spans="1:11" s="65" customFormat="1" ht="33" customHeight="1" thickBot="1">
      <c r="A37" s="81" t="str">
        <f>TEXT(K37&amp;(J37-25),0)</f>
        <v>HARB/15A/NA9S1</v>
      </c>
      <c r="B37" s="160" t="str">
        <f>'(09)'!B37</f>
        <v>3 dunton road BA</v>
      </c>
      <c r="C37" s="83">
        <f>'(11)'!E37</f>
        <v>0.55347222222189885</v>
      </c>
      <c r="D37" s="84">
        <f>'(11)'!F37</f>
        <v>44169</v>
      </c>
      <c r="E37" s="85">
        <v>0.6430555555555556</v>
      </c>
      <c r="F37" s="156">
        <v>44218</v>
      </c>
      <c r="G37" s="91">
        <f t="shared" ca="1" si="4"/>
        <v>1178.1500000000001</v>
      </c>
      <c r="H37" s="153">
        <v>26.8</v>
      </c>
      <c r="I37" s="96"/>
      <c r="J37" s="64" t="s">
        <v>171</v>
      </c>
      <c r="K37" s="65" t="str">
        <f t="shared" si="2"/>
        <v>HARB/15A/NA9S</v>
      </c>
    </row>
    <row r="38" spans="1:11" s="65" customFormat="1" ht="33" customHeight="1" thickBot="1">
      <c r="A38" s="81" t="str">
        <f t="shared" ref="A38:A42" si="5">TEXT(K38&amp;(J38-25),0)</f>
        <v>HARB/15A/NA9S2</v>
      </c>
      <c r="B38" s="160" t="str">
        <f>'(09)'!B38</f>
        <v>26 Dunton Road BA</v>
      </c>
      <c r="C38" s="83">
        <f>'(11)'!E38</f>
        <v>0.55833333333430346</v>
      </c>
      <c r="D38" s="84">
        <f>'(11)'!F38</f>
        <v>44169</v>
      </c>
      <c r="E38" s="85">
        <v>0.64930555555555558</v>
      </c>
      <c r="F38" s="156">
        <v>44218</v>
      </c>
      <c r="G38" s="91">
        <f t="shared" ca="1" si="4"/>
        <v>1178.18</v>
      </c>
      <c r="H38" s="154">
        <v>27.4</v>
      </c>
      <c r="I38" s="96"/>
      <c r="J38" s="64" t="s">
        <v>172</v>
      </c>
      <c r="K38" s="65" t="str">
        <f t="shared" si="2"/>
        <v>HARB/15A/NA9S</v>
      </c>
    </row>
    <row r="39" spans="1:11" s="65" customFormat="1" ht="33" customHeight="1" thickTop="1" thickBot="1">
      <c r="A39" s="81" t="str">
        <f t="shared" si="5"/>
        <v>HARB/15A/NA9S3</v>
      </c>
      <c r="B39" s="160" t="str">
        <f>'(09)'!B39</f>
        <v>lampost est of 5 Lutterworth road Walcote</v>
      </c>
      <c r="C39" s="83">
        <f>'(11)'!E39</f>
        <v>0.61111111110949423</v>
      </c>
      <c r="D39" s="84">
        <f>'(11)'!F39</f>
        <v>44169</v>
      </c>
      <c r="E39" s="85">
        <v>0.69097222222222221</v>
      </c>
      <c r="F39" s="156">
        <v>44218</v>
      </c>
      <c r="G39" s="91">
        <f t="shared" ca="1" si="4"/>
        <v>1177.92</v>
      </c>
      <c r="H39" s="152">
        <v>21.6</v>
      </c>
      <c r="I39" s="96"/>
      <c r="J39" s="64" t="s">
        <v>173</v>
      </c>
      <c r="K39" s="65" t="str">
        <f t="shared" si="2"/>
        <v>HARB/15A/NA9S</v>
      </c>
    </row>
    <row r="40" spans="1:11" s="65" customFormat="1" ht="33" customHeight="1" thickBot="1">
      <c r="A40" s="81" t="str">
        <f t="shared" si="5"/>
        <v>HARB/15A/NA9S4</v>
      </c>
      <c r="B40" s="160" t="str">
        <f>'(09)'!B40</f>
        <v>sw junction welland park road and northamton road MH</v>
      </c>
      <c r="C40" s="83">
        <f>'(11)'!E40</f>
        <v>0.43958333333284827</v>
      </c>
      <c r="D40" s="84">
        <f>'(11)'!F40</f>
        <v>44169</v>
      </c>
      <c r="E40" s="85">
        <v>0.71666666666666667</v>
      </c>
      <c r="F40" s="156">
        <v>44218</v>
      </c>
      <c r="G40" s="91">
        <f t="shared" ca="1" si="4"/>
        <v>1182.6500000000001</v>
      </c>
      <c r="H40" s="153">
        <v>30.3</v>
      </c>
      <c r="I40" s="96"/>
      <c r="J40" s="64" t="s">
        <v>174</v>
      </c>
      <c r="K40" s="65" t="str">
        <f t="shared" si="2"/>
        <v>HARB/15A/NA9S</v>
      </c>
    </row>
    <row r="41" spans="1:11" s="65" customFormat="1" ht="33" customHeight="1" thickBot="1">
      <c r="A41" s="81" t="str">
        <f t="shared" si="5"/>
        <v>HARB/15A/NA9S5</v>
      </c>
      <c r="B41" s="160" t="str">
        <f>'(09)'!B41</f>
        <v>53 northamton road MH</v>
      </c>
      <c r="C41" s="83">
        <f>'(11)'!E41</f>
        <v>0.43819444444670808</v>
      </c>
      <c r="D41" s="84">
        <f>'(11)'!F41</f>
        <v>44169</v>
      </c>
      <c r="E41" s="182" t="s">
        <v>200</v>
      </c>
      <c r="F41" s="156">
        <v>44218</v>
      </c>
      <c r="G41" s="91" t="e">
        <f t="shared" ca="1" si="4"/>
        <v>#VALUE!</v>
      </c>
      <c r="H41" s="153"/>
      <c r="I41" s="96"/>
      <c r="J41" s="64" t="s">
        <v>175</v>
      </c>
      <c r="K41" s="65" t="str">
        <f t="shared" si="2"/>
        <v>HARB/15A/NA9S</v>
      </c>
    </row>
    <row r="42" spans="1:11" s="65" customFormat="1" ht="33" customHeight="1" thickBot="1">
      <c r="A42" s="81" t="str">
        <f t="shared" si="5"/>
        <v>HARB/15A/NA9S6</v>
      </c>
      <c r="B42" s="160" t="str">
        <f>'(09)'!B42</f>
        <v>7 leicester road MH</v>
      </c>
      <c r="C42" s="83">
        <f>'(11)'!E42</f>
        <v>0.44166666666569654</v>
      </c>
      <c r="D42" s="84">
        <f>'(11)'!F42</f>
        <v>44169</v>
      </c>
      <c r="E42" s="85">
        <v>0.7270833333333333</v>
      </c>
      <c r="F42" s="156">
        <v>44218</v>
      </c>
      <c r="G42" s="91">
        <f t="shared" ca="1" si="4"/>
        <v>1182.8499999999999</v>
      </c>
      <c r="H42" s="153">
        <v>25.3</v>
      </c>
      <c r="I42" s="96"/>
      <c r="J42" s="64" t="s">
        <v>176</v>
      </c>
      <c r="K42" s="65" t="str">
        <f t="shared" si="2"/>
        <v>HARB/15A/NA9S</v>
      </c>
    </row>
    <row r="43" spans="1:11" s="65" customFormat="1" ht="33" customHeight="1" thickBot="1">
      <c r="A43" s="81" t="str">
        <f>TEXT(K43&amp;(J43-31),0)</f>
        <v>HARB/15A/NA9S1</v>
      </c>
      <c r="B43" s="160" t="str">
        <f>'(11)'!B43</f>
        <v>lamppost outside 12 Springfield Street MH</v>
      </c>
      <c r="C43" s="83">
        <f>'(11)'!E43</f>
        <v>0.44791666666424135</v>
      </c>
      <c r="D43" s="84">
        <f>'(11)'!F43</f>
        <v>44169</v>
      </c>
      <c r="E43" s="85">
        <v>0.71805555555555556</v>
      </c>
      <c r="F43" s="156">
        <v>44218</v>
      </c>
      <c r="G43" s="91">
        <f t="shared" ref="G43:G45" ca="1" si="6">IF(ISBLANK(E43),ROUND(((NOW())-($C43+$D43))*24,2),ROUND((($E43+F43)-($C43+$D43))*24,2))</f>
        <v>1182.48</v>
      </c>
      <c r="H43" s="153">
        <v>28.1</v>
      </c>
      <c r="I43" s="96"/>
      <c r="J43" s="64" t="s">
        <v>187</v>
      </c>
      <c r="K43" s="65" t="str">
        <f t="shared" si="2"/>
        <v>HARB/15A/NA9S</v>
      </c>
    </row>
    <row r="44" spans="1:11" s="65" customFormat="1" ht="24" customHeight="1" thickBot="1">
      <c r="A44" s="81" t="str">
        <f t="shared" ref="A44:A45" si="7">TEXT(K44&amp;J44,0)</f>
        <v>HARB/15A/NA9S33</v>
      </c>
      <c r="B44" s="63" t="str">
        <f>'(03)'!B44</f>
        <v xml:space="preserve">lamppost carpark adjacent Fleckney Fish bar, High street Fleckney </v>
      </c>
      <c r="C44" s="83">
        <f>'(11)'!E44</f>
        <v>0.51527777777664596</v>
      </c>
      <c r="D44" s="84">
        <f>'(11)'!F44</f>
        <v>44169</v>
      </c>
      <c r="E44" s="85">
        <v>0.60625000000000007</v>
      </c>
      <c r="F44" s="156">
        <v>44218</v>
      </c>
      <c r="G44" s="91">
        <f t="shared" ca="1" si="6"/>
        <v>1178.18</v>
      </c>
      <c r="H44" s="153">
        <v>24.6</v>
      </c>
      <c r="I44" s="96"/>
      <c r="J44" s="64" t="s">
        <v>198</v>
      </c>
      <c r="K44" s="65" t="str">
        <f t="shared" si="2"/>
        <v>HARB/15A/NA9S</v>
      </c>
    </row>
    <row r="45" spans="1:11" s="65" customFormat="1" ht="24" customHeight="1" thickBot="1">
      <c r="A45" s="81" t="str">
        <f t="shared" si="7"/>
        <v>HARB/15A/NA9S34</v>
      </c>
      <c r="B45" s="63" t="str">
        <f>'(03)'!B45</f>
        <v>lamppost outside thurnby memorial hall, main street, bushby</v>
      </c>
      <c r="C45" s="83">
        <f>'(12)'!E45</f>
        <v>0.61805555555555558</v>
      </c>
      <c r="D45" s="84">
        <f>'(11)'!F45</f>
        <v>44169</v>
      </c>
      <c r="E45" s="85">
        <v>0.61805555555555558</v>
      </c>
      <c r="F45" s="156">
        <v>44218</v>
      </c>
      <c r="G45" s="91">
        <f t="shared" ca="1" si="6"/>
        <v>1176</v>
      </c>
      <c r="H45" s="153">
        <v>21.8</v>
      </c>
      <c r="I45" s="96"/>
      <c r="J45" s="64" t="s">
        <v>199</v>
      </c>
      <c r="K45" s="65" t="str">
        <f t="shared" si="2"/>
        <v>HARB/15A/NA9S</v>
      </c>
    </row>
    <row r="46" spans="1:11" s="65" customFormat="1" ht="165" customHeight="1">
      <c r="A46" s="71"/>
      <c r="B46" s="71"/>
      <c r="C46" s="71"/>
      <c r="D46" s="71"/>
      <c r="E46" s="71" t="s">
        <v>251</v>
      </c>
      <c r="F46" s="71" t="s">
        <v>194</v>
      </c>
      <c r="G46" s="71"/>
      <c r="H46" s="66"/>
      <c r="I46" s="66"/>
    </row>
    <row r="47" spans="1:11" s="65" customFormat="1" ht="15" customHeight="1">
      <c r="A47" s="71"/>
      <c r="B47" s="71"/>
      <c r="C47" s="71"/>
      <c r="D47" s="71"/>
      <c r="E47" s="71"/>
      <c r="F47" s="71"/>
      <c r="G47" s="71"/>
      <c r="H47" s="66"/>
      <c r="I47" s="66"/>
    </row>
    <row r="48" spans="1:11" s="65" customFormat="1" ht="15" customHeight="1">
      <c r="A48" s="71"/>
      <c r="B48" s="210" t="str">
        <f>'(04)'!$B$48</f>
        <v>Diffusion Tube Laboratory
SOCOTEC
12 Moorbrook
Southmead Industrial Park
Didcot
Oxon
OX11 7HP</v>
      </c>
      <c r="C48" s="210"/>
      <c r="D48" s="210"/>
      <c r="E48" s="210"/>
      <c r="F48" s="71"/>
      <c r="G48" s="71"/>
      <c r="H48" s="66"/>
      <c r="I48" s="66"/>
    </row>
    <row r="49" spans="1:9" s="65" customFormat="1" ht="76.5" customHeight="1">
      <c r="A49" s="86"/>
      <c r="B49" s="210"/>
      <c r="C49" s="210"/>
      <c r="D49" s="210"/>
      <c r="E49" s="210"/>
      <c r="F49" s="86"/>
      <c r="G49" s="86"/>
      <c r="H49" s="66"/>
      <c r="I49" s="66"/>
    </row>
    <row r="50" spans="1:9" s="65" customFormat="1" ht="15" customHeight="1">
      <c r="A50" s="70"/>
      <c r="B50" s="210"/>
      <c r="C50" s="210"/>
      <c r="D50" s="210"/>
      <c r="E50" s="210"/>
      <c r="F50" s="69"/>
      <c r="G50" s="69"/>
      <c r="H50" s="66"/>
      <c r="I50" s="66"/>
    </row>
    <row r="51" spans="1:9" s="65" customFormat="1" ht="15" customHeight="1">
      <c r="A51" s="88"/>
      <c r="B51" s="210"/>
      <c r="C51" s="210"/>
      <c r="D51" s="210"/>
      <c r="E51" s="210"/>
      <c r="F51" s="69"/>
      <c r="G51" s="69"/>
      <c r="H51" s="66"/>
      <c r="I51" s="66"/>
    </row>
    <row r="52" spans="1:9" s="65" customFormat="1" ht="15" customHeight="1">
      <c r="A52" s="90"/>
      <c r="B52" s="210"/>
      <c r="C52" s="210"/>
      <c r="D52" s="210"/>
      <c r="E52" s="210"/>
      <c r="F52" s="90"/>
      <c r="G52" s="90"/>
      <c r="H52" s="66"/>
      <c r="I52" s="66"/>
    </row>
    <row r="53" spans="1:9" s="65" customFormat="1" ht="15" customHeight="1">
      <c r="A53" s="90"/>
      <c r="B53" s="210"/>
      <c r="C53" s="210"/>
      <c r="D53" s="210"/>
      <c r="E53" s="210"/>
      <c r="F53" s="90"/>
      <c r="G53" s="90"/>
      <c r="H53" s="66"/>
      <c r="I53" s="66"/>
    </row>
    <row r="54" spans="1:9" s="67" customFormat="1" ht="30.75" customHeight="1">
      <c r="A54" s="68"/>
      <c r="B54" s="210"/>
      <c r="C54" s="210"/>
      <c r="D54" s="210"/>
      <c r="E54" s="210"/>
      <c r="F54" s="68"/>
      <c r="G54" s="68"/>
      <c r="H54" s="66"/>
      <c r="I54" s="66"/>
    </row>
    <row r="55" spans="1:9" s="67" customFormat="1" ht="30.75" customHeight="1">
      <c r="A55" s="68"/>
      <c r="B55" s="210"/>
      <c r="C55" s="210"/>
      <c r="D55" s="210"/>
      <c r="E55" s="210"/>
      <c r="F55" s="68"/>
      <c r="G55" s="68"/>
      <c r="H55" s="66"/>
      <c r="I55" s="66"/>
    </row>
    <row r="56" spans="1:9" s="68" customFormat="1" ht="30.75" customHeight="1">
      <c r="B56" s="210"/>
      <c r="C56" s="210"/>
      <c r="D56" s="210"/>
      <c r="E56" s="210"/>
      <c r="H56" s="61"/>
      <c r="I56" s="61"/>
    </row>
    <row r="57" spans="1:9" s="68" customFormat="1" ht="30.75" customHeight="1">
      <c r="H57" s="61"/>
      <c r="I57" s="61"/>
    </row>
    <row r="58" spans="1:9" ht="23.25" customHeight="1">
      <c r="A58" s="68"/>
      <c r="B58" s="68"/>
      <c r="C58" s="68"/>
      <c r="D58" s="68"/>
      <c r="E58" s="68"/>
      <c r="F58" s="68"/>
      <c r="G58" s="68"/>
    </row>
    <row r="59" spans="1:9" ht="23.25">
      <c r="A59" s="68"/>
      <c r="B59" s="68"/>
      <c r="C59" s="68"/>
      <c r="D59" s="68"/>
      <c r="E59" s="68"/>
      <c r="F59" s="68"/>
      <c r="G59" s="68"/>
    </row>
    <row r="60" spans="1:9" hidden="1">
      <c r="A60" s="65"/>
      <c r="B60" s="65"/>
      <c r="C60" s="65"/>
      <c r="D60" s="65"/>
      <c r="E60" s="65"/>
      <c r="F60" s="65"/>
      <c r="G60" s="65"/>
    </row>
    <row r="61" spans="1:9" hidden="1">
      <c r="A61" s="65"/>
      <c r="B61" s="65"/>
      <c r="C61" s="65"/>
      <c r="D61" s="65"/>
      <c r="E61" s="65"/>
      <c r="F61" s="65"/>
      <c r="G61" s="65"/>
    </row>
    <row r="62" spans="1:9" hidden="1">
      <c r="A62" s="65"/>
      <c r="B62" s="65"/>
      <c r="C62" s="65"/>
      <c r="D62" s="65"/>
      <c r="E62" s="65"/>
      <c r="F62" s="65"/>
      <c r="G62" s="65"/>
    </row>
    <row r="63" spans="1:9" hidden="1">
      <c r="A63" s="65"/>
      <c r="B63" s="65"/>
      <c r="C63" s="65"/>
      <c r="D63" s="65"/>
      <c r="E63" s="65"/>
      <c r="F63" s="65"/>
      <c r="G63" s="65"/>
    </row>
    <row r="64" spans="1:9" hidden="1">
      <c r="A64" s="65"/>
      <c r="B64" s="65"/>
      <c r="C64" s="65"/>
      <c r="D64" s="65"/>
      <c r="E64" s="65"/>
      <c r="F64" s="65"/>
      <c r="G64" s="65"/>
    </row>
    <row r="65" s="62" customFormat="1" hidden="1"/>
    <row r="66" s="62" customFormat="1" hidden="1"/>
    <row r="67" s="62" customFormat="1" hidden="1"/>
    <row r="68" s="62" customFormat="1" hidden="1"/>
    <row r="69" s="62" customFormat="1" hidden="1"/>
    <row r="70" s="62" customFormat="1" hidden="1"/>
    <row r="71" s="62" customFormat="1" hidden="1"/>
    <row r="72" s="62" customFormat="1" hidden="1"/>
    <row r="73" s="62" customFormat="1" hidden="1"/>
    <row r="74" s="62" customFormat="1" hidden="1"/>
    <row r="75" s="62" customFormat="1" hidden="1"/>
    <row r="76" s="62" customFormat="1" hidden="1"/>
    <row r="77" s="62" customFormat="1" hidden="1"/>
    <row r="78" s="62" customFormat="1" hidden="1"/>
    <row r="79" s="62" customFormat="1" hidden="1"/>
    <row r="80" s="62" customFormat="1" hidden="1"/>
    <row r="81" spans="8:9" hidden="1">
      <c r="H81" s="62"/>
      <c r="I81" s="62"/>
    </row>
    <row r="82" spans="8:9" hidden="1">
      <c r="H82" s="62"/>
      <c r="I82" s="62"/>
    </row>
    <row r="83" spans="8:9" hidden="1">
      <c r="H83" s="62"/>
      <c r="I83" s="62"/>
    </row>
    <row r="84" spans="8:9" hidden="1">
      <c r="H84" s="62"/>
      <c r="I84" s="62"/>
    </row>
    <row r="85" spans="8:9" hidden="1">
      <c r="H85" s="62"/>
      <c r="I85" s="62"/>
    </row>
    <row r="86" spans="8:9" hidden="1">
      <c r="H86" s="62"/>
      <c r="I86" s="62"/>
    </row>
    <row r="87" spans="8:9" hidden="1">
      <c r="H87" s="62"/>
      <c r="I87" s="62"/>
    </row>
    <row r="88" spans="8:9" ht="15" customHeight="1">
      <c r="H88" s="62"/>
      <c r="I88" s="62"/>
    </row>
    <row r="89" spans="8:9" ht="15" customHeight="1"/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ageMargins left="0.74803149606299213" right="0.74803149606299213" top="0.51" bottom="0.52" header="0.51181102362204722" footer="0.51181102362204722"/>
  <pageSetup paperSize="9" scale="73" orientation="portrait" r:id="rId1"/>
  <headerFooter alignWithMargins="0"/>
  <rowBreaks count="1" manualBreakCount="1">
    <brk id="45" max="7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AK44"/>
  <sheetViews>
    <sheetView tabSelected="1" zoomScale="80" zoomScaleNormal="80" workbookViewId="0">
      <pane xSplit="3" ySplit="4" topLeftCell="D5" activePane="bottomRight" state="frozen"/>
      <selection pane="topRight" activeCell="C1" sqref="C1"/>
      <selection pane="bottomLeft" activeCell="A5" sqref="A5"/>
      <selection pane="bottomRight" activeCell="Z3" sqref="Z3:Z4"/>
    </sheetView>
  </sheetViews>
  <sheetFormatPr defaultColWidth="7.7109375" defaultRowHeight="0" customHeight="1" zeroHeight="1"/>
  <cols>
    <col min="1" max="1" width="5" style="1" customWidth="1"/>
    <col min="2" max="2" width="9.42578125" style="1" customWidth="1"/>
    <col min="3" max="3" width="33.5703125" style="1" customWidth="1"/>
    <col min="4" max="4" width="13.5703125" style="1" customWidth="1"/>
    <col min="5" max="5" width="16.140625" style="1" bestFit="1" customWidth="1"/>
    <col min="6" max="7" width="8" style="1" customWidth="1"/>
    <col min="8" max="8" width="4.5703125" style="1" customWidth="1"/>
    <col min="9" max="9" width="5.7109375" style="1" customWidth="1"/>
    <col min="10" max="10" width="3.42578125" style="1" customWidth="1"/>
    <col min="11" max="11" width="8.140625" style="1" customWidth="1"/>
    <col min="12" max="12" width="7" style="1" customWidth="1"/>
    <col min="13" max="13" width="5.42578125" style="1" customWidth="1"/>
    <col min="14" max="25" width="4.85546875" style="2" customWidth="1"/>
    <col min="26" max="26" width="6.85546875" style="1" customWidth="1"/>
    <col min="27" max="27" width="6.28515625" style="1" customWidth="1"/>
    <col min="28" max="28" width="7.42578125" style="1" customWidth="1"/>
    <col min="29" max="29" width="3.7109375" style="1" customWidth="1"/>
    <col min="30" max="30" width="3.140625" style="1" customWidth="1"/>
    <col min="31" max="31" width="6.7109375" style="1" customWidth="1"/>
    <col min="32" max="32" width="8.140625" style="41" customWidth="1"/>
    <col min="33" max="33" width="7.28515625" style="41" customWidth="1"/>
    <col min="34" max="35" width="7.85546875" style="14" customWidth="1"/>
    <col min="36" max="36" width="8" style="14" customWidth="1"/>
    <col min="37" max="37" width="18.5703125" style="14" customWidth="1"/>
    <col min="38" max="16384" width="7.7109375" style="14"/>
  </cols>
  <sheetData>
    <row r="1" spans="1:37" ht="35.25" customHeight="1">
      <c r="A1" s="248" t="s">
        <v>82</v>
      </c>
      <c r="B1" s="264" t="s">
        <v>208</v>
      </c>
      <c r="C1" s="225" t="s">
        <v>5</v>
      </c>
      <c r="D1" s="262" t="s">
        <v>124</v>
      </c>
      <c r="E1" s="256" t="s">
        <v>43</v>
      </c>
      <c r="F1" s="229" t="s">
        <v>7</v>
      </c>
      <c r="G1" s="231"/>
      <c r="H1" s="238" t="s">
        <v>6</v>
      </c>
      <c r="I1" s="252" t="s">
        <v>39</v>
      </c>
      <c r="J1" s="254" t="s">
        <v>17</v>
      </c>
      <c r="K1" s="254" t="s">
        <v>42</v>
      </c>
      <c r="L1" s="254" t="s">
        <v>40</v>
      </c>
      <c r="M1" s="266" t="s">
        <v>41</v>
      </c>
      <c r="N1" s="242" t="s">
        <v>63</v>
      </c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4"/>
      <c r="Z1" s="229" t="s">
        <v>16</v>
      </c>
      <c r="AA1" s="231"/>
      <c r="AB1" s="242" t="s">
        <v>20</v>
      </c>
      <c r="AC1" s="243"/>
      <c r="AD1" s="244"/>
      <c r="AE1" s="236" t="s">
        <v>22</v>
      </c>
      <c r="AF1" s="239" t="s">
        <v>54</v>
      </c>
      <c r="AG1" s="234" t="s">
        <v>47</v>
      </c>
      <c r="AH1" s="227" t="s">
        <v>56</v>
      </c>
      <c r="AI1" s="228"/>
      <c r="AJ1" s="228"/>
      <c r="AK1" s="228"/>
    </row>
    <row r="2" spans="1:37" ht="17.25" customHeight="1" thickBot="1">
      <c r="A2" s="248"/>
      <c r="B2" s="264"/>
      <c r="C2" s="225"/>
      <c r="D2" s="262"/>
      <c r="E2" s="256"/>
      <c r="F2" s="229"/>
      <c r="G2" s="231"/>
      <c r="H2" s="238"/>
      <c r="I2" s="252"/>
      <c r="J2" s="254"/>
      <c r="K2" s="254"/>
      <c r="L2" s="254"/>
      <c r="M2" s="266"/>
      <c r="N2" s="108" t="s">
        <v>130</v>
      </c>
      <c r="O2" s="108" t="s">
        <v>131</v>
      </c>
      <c r="P2" s="108" t="s">
        <v>132</v>
      </c>
      <c r="Q2" s="108" t="s">
        <v>133</v>
      </c>
      <c r="R2" s="108" t="s">
        <v>134</v>
      </c>
      <c r="S2" s="108" t="s">
        <v>135</v>
      </c>
      <c r="T2" s="108" t="s">
        <v>136</v>
      </c>
      <c r="U2" s="108" t="s">
        <v>137</v>
      </c>
      <c r="V2" s="108" t="s">
        <v>138</v>
      </c>
      <c r="W2" s="108" t="s">
        <v>139</v>
      </c>
      <c r="X2" s="108" t="s">
        <v>140</v>
      </c>
      <c r="Y2" s="108" t="s">
        <v>141</v>
      </c>
      <c r="Z2" s="250">
        <v>0.77</v>
      </c>
      <c r="AA2" s="251"/>
      <c r="AB2" s="245">
        <v>0.8</v>
      </c>
      <c r="AC2" s="246"/>
      <c r="AD2" s="247"/>
      <c r="AE2" s="238"/>
      <c r="AF2" s="240"/>
      <c r="AG2" s="234"/>
      <c r="AH2" s="229" t="s">
        <v>44</v>
      </c>
      <c r="AI2" s="230"/>
      <c r="AJ2" s="231"/>
      <c r="AK2" s="232" t="s">
        <v>57</v>
      </c>
    </row>
    <row r="3" spans="1:37" ht="24" customHeight="1" thickBot="1">
      <c r="A3" s="248"/>
      <c r="B3" s="264"/>
      <c r="C3" s="225"/>
      <c r="D3" s="262"/>
      <c r="E3" s="256"/>
      <c r="F3" s="258"/>
      <c r="G3" s="259"/>
      <c r="H3" s="238"/>
      <c r="I3" s="252"/>
      <c r="J3" s="254"/>
      <c r="K3" s="254"/>
      <c r="L3" s="254"/>
      <c r="M3" s="266"/>
      <c r="N3" s="222" t="s">
        <v>116</v>
      </c>
      <c r="O3" s="223"/>
      <c r="P3" s="223"/>
      <c r="Q3" s="223"/>
      <c r="R3" s="223"/>
      <c r="S3" s="223"/>
      <c r="T3" s="223"/>
      <c r="U3" s="223"/>
      <c r="V3" s="223"/>
      <c r="W3" s="223"/>
      <c r="X3" s="223"/>
      <c r="Y3" s="224"/>
      <c r="Z3" s="268" t="s">
        <v>46</v>
      </c>
      <c r="AA3" s="260" t="s">
        <v>153</v>
      </c>
      <c r="AB3" s="236" t="s">
        <v>21</v>
      </c>
      <c r="AC3" s="236" t="s">
        <v>52</v>
      </c>
      <c r="AD3" s="236" t="s">
        <v>55</v>
      </c>
      <c r="AE3" s="238"/>
      <c r="AF3" s="240"/>
      <c r="AG3" s="234"/>
      <c r="AH3" s="222"/>
      <c r="AI3" s="223"/>
      <c r="AJ3" s="224"/>
      <c r="AK3" s="232"/>
    </row>
    <row r="4" spans="1:37" ht="106.5" customHeight="1" thickBot="1">
      <c r="A4" s="249"/>
      <c r="B4" s="265"/>
      <c r="C4" s="226"/>
      <c r="D4" s="263"/>
      <c r="E4" s="257"/>
      <c r="F4" s="5" t="s">
        <v>35</v>
      </c>
      <c r="G4" s="3" t="s">
        <v>18</v>
      </c>
      <c r="H4" s="237"/>
      <c r="I4" s="253"/>
      <c r="J4" s="255"/>
      <c r="K4" s="255"/>
      <c r="L4" s="255"/>
      <c r="M4" s="267"/>
      <c r="N4" s="44" t="s">
        <v>23</v>
      </c>
      <c r="O4" s="31" t="s">
        <v>24</v>
      </c>
      <c r="P4" s="32" t="s">
        <v>25</v>
      </c>
      <c r="Q4" s="30" t="s">
        <v>26</v>
      </c>
      <c r="R4" s="31" t="s">
        <v>27</v>
      </c>
      <c r="S4" s="31" t="s">
        <v>28</v>
      </c>
      <c r="T4" s="31" t="s">
        <v>29</v>
      </c>
      <c r="U4" s="31" t="s">
        <v>30</v>
      </c>
      <c r="V4" s="31" t="s">
        <v>31</v>
      </c>
      <c r="W4" s="31" t="s">
        <v>32</v>
      </c>
      <c r="X4" s="31" t="s">
        <v>33</v>
      </c>
      <c r="Y4" s="33" t="s">
        <v>34</v>
      </c>
      <c r="Z4" s="269"/>
      <c r="AA4" s="261"/>
      <c r="AB4" s="237"/>
      <c r="AC4" s="237"/>
      <c r="AD4" s="237"/>
      <c r="AE4" s="237"/>
      <c r="AF4" s="241"/>
      <c r="AG4" s="235"/>
      <c r="AH4" s="18" t="s">
        <v>35</v>
      </c>
      <c r="AI4" s="19" t="s">
        <v>18</v>
      </c>
      <c r="AJ4" s="42" t="s">
        <v>45</v>
      </c>
      <c r="AK4" s="233"/>
    </row>
    <row r="5" spans="1:37" s="114" customFormat="1" ht="15.75" customHeight="1">
      <c r="A5" s="115" t="s">
        <v>70</v>
      </c>
      <c r="B5" s="187" t="s">
        <v>209</v>
      </c>
      <c r="C5" s="115" t="str">
        <f t="shared" ref="C5:C21" ca="1" si="0">INDIRECT("'(01)'!B"&amp;(H5+11))</f>
        <v>Lut. Service Shop</v>
      </c>
      <c r="D5" s="116" t="s">
        <v>125</v>
      </c>
      <c r="E5" s="116" t="s">
        <v>38</v>
      </c>
      <c r="F5" s="117">
        <v>454475</v>
      </c>
      <c r="G5" s="118">
        <v>284560</v>
      </c>
      <c r="H5" s="115">
        <v>2</v>
      </c>
      <c r="I5" s="119" t="s">
        <v>53</v>
      </c>
      <c r="J5" s="120" t="s">
        <v>18</v>
      </c>
      <c r="K5" s="120">
        <v>0</v>
      </c>
      <c r="L5" s="120">
        <v>4.2</v>
      </c>
      <c r="M5" s="121" t="s">
        <v>18</v>
      </c>
      <c r="N5" s="122">
        <f ca="1">IF(ISNUMBER(INDIRECT("'"&amp;N$2&amp;"'!H"&amp;($H5+11)))=TRUE,INDIRECT("'"&amp;N$2&amp;"'!H"&amp;($H5+11)),"")</f>
        <v>57.4</v>
      </c>
      <c r="O5" s="122">
        <f t="shared" ref="O5:Y5" ca="1" si="1">IF(ISNUMBER(INDIRECT("'"&amp;O$2&amp;"'!H"&amp;($H5+11)))=TRUE,INDIRECT("'"&amp;O$2&amp;"'!H"&amp;($H5+11)),"")</f>
        <v>45.9</v>
      </c>
      <c r="P5" s="122">
        <f t="shared" ca="1" si="1"/>
        <v>13.6</v>
      </c>
      <c r="Q5" s="122">
        <f t="shared" ca="1" si="1"/>
        <v>24.8</v>
      </c>
      <c r="R5" s="122">
        <f t="shared" ca="1" si="1"/>
        <v>29</v>
      </c>
      <c r="S5" s="122">
        <f t="shared" ca="1" si="1"/>
        <v>32.5</v>
      </c>
      <c r="T5" s="122">
        <f t="shared" ca="1" si="1"/>
        <v>34.200000000000003</v>
      </c>
      <c r="U5" s="122">
        <f t="shared" ca="1" si="1"/>
        <v>37.9</v>
      </c>
      <c r="V5" s="122">
        <f t="shared" ca="1" si="1"/>
        <v>45.4</v>
      </c>
      <c r="W5" s="122">
        <f t="shared" ca="1" si="1"/>
        <v>46.3</v>
      </c>
      <c r="X5" s="122">
        <f t="shared" ca="1" si="1"/>
        <v>46.2</v>
      </c>
      <c r="Y5" s="122">
        <f t="shared" ca="1" si="1"/>
        <v>42.4</v>
      </c>
      <c r="Z5" s="123">
        <f ca="1">AVERAGE(N5:Y5)</f>
        <v>37.966666666666661</v>
      </c>
      <c r="AA5" s="123">
        <f t="shared" ref="AA5:AA21" ca="1" si="2">Z5*$Z$2</f>
        <v>29.234333333333328</v>
      </c>
      <c r="AB5" s="123">
        <f ca="1">STDEV(N5:Y5)</f>
        <v>11.848692550299177</v>
      </c>
      <c r="AC5" s="124">
        <v>12</v>
      </c>
      <c r="AD5" s="125">
        <f ca="1">COUNT(N5:Y5)</f>
        <v>12</v>
      </c>
      <c r="AE5" s="126">
        <f t="shared" ref="AE5:AE14" ca="1" si="3">CONFIDENCE(1-$AB$2, AB5, AD5)</f>
        <v>4.3834483437601808</v>
      </c>
      <c r="AF5" s="127">
        <f ca="1">AD5/AC5</f>
        <v>1</v>
      </c>
      <c r="AG5" s="128">
        <f ca="1">AD5/12</f>
        <v>1</v>
      </c>
      <c r="AH5" s="129">
        <f t="shared" ref="AH5:AH35" si="4">IF((ROUND(F5,3-1-INT(LOG10(ABS(F5))))-ROUND(F5,4-1-INT(LOG10(ABS(F5)))))&gt;500,ROUNDUP(F5,3-1-INT(LOG10(ABS(F5))))-500,ROUNDDOWN(F5,3-1-INT(LOG10(ABS(F5))))-500)</f>
        <v>453500</v>
      </c>
      <c r="AI5" s="130">
        <f t="shared" ref="AI5:AI35" si="5">IF((ROUND(G5,4-1-INT(LOG10(ABS(G5))))-ROUND(G5,3-1-INT(LOG10(ABS(G5)))))&lt;500,ROUND(G5,3-1-INT(LOG10(ABS(G5))))-500,ROUNDDOWN(G5,3-1-INT(LOG10(ABS(G5))))-500)</f>
        <v>284500</v>
      </c>
      <c r="AJ5" s="131">
        <f>SUMPRODUCT(--('background 118-no2-2010'!$B$6:$B$950=AH5),--('background 118-no2-2010'!$C$6:$C$950=AI5),('background 118-no2-2010'!$F$6:$F$950))</f>
        <v>12.760873999999999</v>
      </c>
      <c r="AK5" s="123" t="str">
        <f t="shared" ref="AK5:AK38" si="6">IF(ISNUMBER(K5)=TRUE,IF(K5&gt;0,((AA5-AJ5)/(-0.5476*LN(L5)+2.7171))*(-0.5476*LN(L5+K5)+2.7171)+AJ5,""),E5)</f>
        <v/>
      </c>
    </row>
    <row r="6" spans="1:37" ht="15.75" customHeight="1">
      <c r="A6" s="4" t="s">
        <v>71</v>
      </c>
      <c r="B6" s="180" t="s">
        <v>210</v>
      </c>
      <c r="C6" s="4" t="str">
        <f t="shared" ca="1" si="0"/>
        <v>Day Nursery</v>
      </c>
      <c r="D6" s="11" t="s">
        <v>125</v>
      </c>
      <c r="E6" s="11" t="s">
        <v>38</v>
      </c>
      <c r="F6" s="6">
        <v>454539</v>
      </c>
      <c r="G6" s="7">
        <v>284932</v>
      </c>
      <c r="H6" s="4">
        <v>10</v>
      </c>
      <c r="I6" s="15" t="s">
        <v>53</v>
      </c>
      <c r="J6" s="12" t="s">
        <v>19</v>
      </c>
      <c r="K6" s="12">
        <v>9</v>
      </c>
      <c r="L6" s="12">
        <v>1.3</v>
      </c>
      <c r="M6" s="29" t="s">
        <v>19</v>
      </c>
      <c r="N6" s="49">
        <f ca="1">IF(ISNUMBER(INDIRECT("'"&amp;N$2&amp;"'!H"&amp;($H6+11)))=TRUE,INDIRECT("'"&amp;N$2&amp;"'!H"&amp;($H6+11)),"")</f>
        <v>39.1</v>
      </c>
      <c r="O6" s="49">
        <f t="shared" ref="N6:Y25" ca="1" si="7">IF(ISNUMBER(INDIRECT("'"&amp;O$2&amp;"'!H"&amp;($H6+11)))=TRUE,INDIRECT("'"&amp;O$2&amp;"'!H"&amp;($H6+11)),"")</f>
        <v>27.5</v>
      </c>
      <c r="P6" s="49">
        <f t="shared" ca="1" si="7"/>
        <v>23.7</v>
      </c>
      <c r="Q6" s="49">
        <f t="shared" ca="1" si="7"/>
        <v>24.6</v>
      </c>
      <c r="R6" s="49">
        <f t="shared" ca="1" si="7"/>
        <v>17.8</v>
      </c>
      <c r="S6" s="49">
        <f t="shared" ca="1" si="7"/>
        <v>25.1</v>
      </c>
      <c r="T6" s="49">
        <f t="shared" ca="1" si="7"/>
        <v>19.5</v>
      </c>
      <c r="U6" s="49">
        <f t="shared" ca="1" si="7"/>
        <v>23.7</v>
      </c>
      <c r="V6" s="49">
        <f t="shared" ca="1" si="7"/>
        <v>34.4</v>
      </c>
      <c r="W6" s="49">
        <f t="shared" ca="1" si="7"/>
        <v>31.5</v>
      </c>
      <c r="X6" s="49">
        <f t="shared" ca="1" si="7"/>
        <v>40.5</v>
      </c>
      <c r="Y6" s="49">
        <f t="shared" ca="1" si="7"/>
        <v>29.7</v>
      </c>
      <c r="Z6" s="8">
        <f t="shared" ref="Z6:Z9" ca="1" si="8">AVERAGE(N6:Y6)</f>
        <v>28.091666666666665</v>
      </c>
      <c r="AA6" s="9">
        <f t="shared" ca="1" si="2"/>
        <v>21.630583333333334</v>
      </c>
      <c r="AB6" s="9">
        <f t="shared" ref="AB6:AB9" ca="1" si="9">STDEV(N6:Y6)</f>
        <v>7.1918461826676952</v>
      </c>
      <c r="AC6" s="23">
        <v>12</v>
      </c>
      <c r="AD6" s="10">
        <f t="shared" ref="AD6:AD9" ca="1" si="10">COUNT(N6:Y6)</f>
        <v>12</v>
      </c>
      <c r="AE6" s="13">
        <f t="shared" ca="1" si="3"/>
        <v>2.6606383872452395</v>
      </c>
      <c r="AF6" s="36">
        <f t="shared" ref="AF6:AF14" ca="1" si="11">AD6/AC6</f>
        <v>1</v>
      </c>
      <c r="AG6" s="37">
        <f t="shared" ref="AG6:AG9" ca="1" si="12">AD6/12</f>
        <v>1</v>
      </c>
      <c r="AH6" s="27">
        <f t="shared" si="4"/>
        <v>453500</v>
      </c>
      <c r="AI6" s="22">
        <f t="shared" si="5"/>
        <v>284500</v>
      </c>
      <c r="AJ6" s="25">
        <f>SUMPRODUCT(--('background 118-no2-2010'!$B$6:$B$950=AH6),--('background 118-no2-2010'!$C$6:$C$950=AI6),('background 118-no2-2010'!$F$6:$F$950))</f>
        <v>12.760873999999999</v>
      </c>
      <c r="AK6" s="9">
        <f t="shared" ca="1" si="6"/>
        <v>17.724111567191766</v>
      </c>
    </row>
    <row r="7" spans="1:37" ht="15.75" customHeight="1">
      <c r="A7" s="4" t="s">
        <v>72</v>
      </c>
      <c r="B7" s="188" t="s">
        <v>211</v>
      </c>
      <c r="C7" s="11" t="str">
        <f t="shared" ca="1" si="0"/>
        <v>A6 Kibworth</v>
      </c>
      <c r="D7" s="11" t="s">
        <v>126</v>
      </c>
      <c r="E7" s="11" t="s">
        <v>38</v>
      </c>
      <c r="F7" s="6">
        <v>468425</v>
      </c>
      <c r="G7" s="7">
        <v>294314</v>
      </c>
      <c r="H7" s="4">
        <v>11</v>
      </c>
      <c r="I7" s="15" t="s">
        <v>53</v>
      </c>
      <c r="J7" s="12" t="s">
        <v>19</v>
      </c>
      <c r="K7" s="12">
        <v>10.7</v>
      </c>
      <c r="L7" s="12">
        <v>1.3</v>
      </c>
      <c r="M7" s="29" t="s">
        <v>18</v>
      </c>
      <c r="N7" s="49">
        <f t="shared" ca="1" si="7"/>
        <v>42.4</v>
      </c>
      <c r="O7" s="49">
        <f t="shared" ca="1" si="7"/>
        <v>30.4</v>
      </c>
      <c r="P7" s="49">
        <f t="shared" ca="1" si="7"/>
        <v>13.4</v>
      </c>
      <c r="Q7" s="49">
        <f t="shared" ca="1" si="7"/>
        <v>12.2</v>
      </c>
      <c r="R7" s="49">
        <f t="shared" ca="1" si="7"/>
        <v>14.4</v>
      </c>
      <c r="S7" s="49">
        <f t="shared" ca="1" si="7"/>
        <v>16.600000000000001</v>
      </c>
      <c r="T7" s="49">
        <f t="shared" ca="1" si="7"/>
        <v>21.1</v>
      </c>
      <c r="U7" s="49">
        <f t="shared" ca="1" si="7"/>
        <v>23.3</v>
      </c>
      <c r="V7" s="49">
        <f t="shared" ca="1" si="7"/>
        <v>32.700000000000003</v>
      </c>
      <c r="W7" s="49">
        <f t="shared" ca="1" si="7"/>
        <v>35</v>
      </c>
      <c r="X7" s="49">
        <f t="shared" ca="1" si="7"/>
        <v>44.2</v>
      </c>
      <c r="Y7" s="49">
        <f t="shared" ca="1" si="7"/>
        <v>37.5</v>
      </c>
      <c r="Z7" s="8">
        <f t="shared" ca="1" si="8"/>
        <v>26.933333333333334</v>
      </c>
      <c r="AA7" s="9">
        <f t="shared" ca="1" si="2"/>
        <v>20.738666666666667</v>
      </c>
      <c r="AB7" s="9">
        <f t="shared" ca="1" si="9"/>
        <v>11.562740578987743</v>
      </c>
      <c r="AC7" s="23">
        <v>12</v>
      </c>
      <c r="AD7" s="10">
        <f t="shared" ca="1" si="10"/>
        <v>12</v>
      </c>
      <c r="AE7" s="13">
        <f t="shared" ca="1" si="3"/>
        <v>4.2776598198602658</v>
      </c>
      <c r="AF7" s="36">
        <f t="shared" ca="1" si="11"/>
        <v>1</v>
      </c>
      <c r="AG7" s="37">
        <f t="shared" ca="1" si="12"/>
        <v>1</v>
      </c>
      <c r="AH7" s="27">
        <f t="shared" si="4"/>
        <v>467500</v>
      </c>
      <c r="AI7" s="22">
        <f t="shared" si="5"/>
        <v>293500</v>
      </c>
      <c r="AJ7" s="25">
        <f>SUMPRODUCT(--('background 118-no2-2010'!$B$6:$B$950=AH7),--('background 118-no2-2010'!$C$6:$C$950=AI7),('background 118-no2-2010'!$F$6:$F$950))</f>
        <v>12.374155999999999</v>
      </c>
      <c r="AK7" s="9">
        <f t="shared" ca="1" si="6"/>
        <v>16.782798730287617</v>
      </c>
    </row>
    <row r="8" spans="1:37" s="114" customFormat="1" ht="15.75" customHeight="1">
      <c r="A8" s="132" t="s">
        <v>73</v>
      </c>
      <c r="B8" s="189" t="s">
        <v>212</v>
      </c>
      <c r="C8" s="132" t="str">
        <f t="shared" ca="1" si="0"/>
        <v>Jazz Hair</v>
      </c>
      <c r="D8" s="133" t="s">
        <v>125</v>
      </c>
      <c r="E8" s="133" t="s">
        <v>38</v>
      </c>
      <c r="F8" s="134">
        <v>454443</v>
      </c>
      <c r="G8" s="135">
        <v>284348</v>
      </c>
      <c r="H8" s="132">
        <v>17</v>
      </c>
      <c r="I8" s="136" t="s">
        <v>53</v>
      </c>
      <c r="J8" s="137" t="s">
        <v>18</v>
      </c>
      <c r="K8" s="137">
        <v>0</v>
      </c>
      <c r="L8" s="137">
        <v>3</v>
      </c>
      <c r="M8" s="121" t="s">
        <v>18</v>
      </c>
      <c r="N8" s="111">
        <f t="shared" ca="1" si="7"/>
        <v>44</v>
      </c>
      <c r="O8" s="111">
        <f t="shared" ca="1" si="7"/>
        <v>35.4</v>
      </c>
      <c r="P8" s="111">
        <f t="shared" ca="1" si="7"/>
        <v>33.299999999999997</v>
      </c>
      <c r="Q8" s="111">
        <f t="shared" ca="1" si="7"/>
        <v>27.9</v>
      </c>
      <c r="R8" s="111">
        <f t="shared" ca="1" si="7"/>
        <v>27.1</v>
      </c>
      <c r="S8" s="111">
        <f t="shared" ca="1" si="7"/>
        <v>32.799999999999997</v>
      </c>
      <c r="T8" s="111">
        <f t="shared" ca="1" si="7"/>
        <v>24.7</v>
      </c>
      <c r="U8" s="111">
        <f t="shared" ca="1" si="7"/>
        <v>33.5</v>
      </c>
      <c r="V8" s="111">
        <f t="shared" ca="1" si="7"/>
        <v>40.1</v>
      </c>
      <c r="W8" s="111">
        <f t="shared" ca="1" si="7"/>
        <v>38</v>
      </c>
      <c r="X8" s="111" t="str">
        <f t="shared" ca="1" si="7"/>
        <v/>
      </c>
      <c r="Y8" s="111">
        <f t="shared" ca="1" si="7"/>
        <v>36</v>
      </c>
      <c r="Z8" s="138">
        <f t="shared" ca="1" si="8"/>
        <v>33.890909090909091</v>
      </c>
      <c r="AA8" s="139">
        <f t="shared" ca="1" si="2"/>
        <v>26.096</v>
      </c>
      <c r="AB8" s="139">
        <f t="shared" ca="1" si="9"/>
        <v>5.7665335419911576</v>
      </c>
      <c r="AC8" s="140">
        <v>12</v>
      </c>
      <c r="AD8" s="141">
        <f t="shared" ca="1" si="10"/>
        <v>11</v>
      </c>
      <c r="AE8" s="142">
        <f t="shared" ca="1" si="3"/>
        <v>2.228202029362603</v>
      </c>
      <c r="AF8" s="143">
        <f t="shared" ca="1" si="11"/>
        <v>0.91666666666666663</v>
      </c>
      <c r="AG8" s="144">
        <f t="shared" ca="1" si="12"/>
        <v>0.91666666666666663</v>
      </c>
      <c r="AH8" s="145">
        <f t="shared" si="4"/>
        <v>453500</v>
      </c>
      <c r="AI8" s="146">
        <f t="shared" si="5"/>
        <v>283500</v>
      </c>
      <c r="AJ8" s="25">
        <f>SUMPRODUCT(--('background 118-no2-2010'!$B$6:$B$950=AH8),--('background 118-no2-2010'!$C$6:$C$950=AI8),('background 118-no2-2010'!$F$6:$F$950))</f>
        <v>12.203950000000001</v>
      </c>
      <c r="AK8" s="139" t="str">
        <f t="shared" si="6"/>
        <v/>
      </c>
    </row>
    <row r="9" spans="1:37" ht="15.75" customHeight="1">
      <c r="A9" s="17" t="s">
        <v>74</v>
      </c>
      <c r="B9" s="190" t="s">
        <v>222</v>
      </c>
      <c r="C9" s="4" t="str">
        <f t="shared" ca="1" si="0"/>
        <v>77 leicester road</v>
      </c>
      <c r="D9" s="4" t="s">
        <v>125</v>
      </c>
      <c r="E9" s="4" t="s">
        <v>38</v>
      </c>
      <c r="F9" s="20">
        <v>454533</v>
      </c>
      <c r="G9" s="17">
        <v>284872</v>
      </c>
      <c r="H9" s="4">
        <v>9</v>
      </c>
      <c r="I9" s="15" t="s">
        <v>53</v>
      </c>
      <c r="J9" s="16" t="s">
        <v>19</v>
      </c>
      <c r="K9" s="16">
        <v>0</v>
      </c>
      <c r="L9" s="16">
        <v>13.5</v>
      </c>
      <c r="M9" s="43" t="s">
        <v>18</v>
      </c>
      <c r="N9" s="49">
        <f t="shared" ca="1" si="7"/>
        <v>27.7</v>
      </c>
      <c r="O9" s="49">
        <f t="shared" ca="1" si="7"/>
        <v>19</v>
      </c>
      <c r="P9" s="49">
        <f t="shared" ca="1" si="7"/>
        <v>17</v>
      </c>
      <c r="Q9" s="49">
        <f t="shared" ca="1" si="7"/>
        <v>14.1</v>
      </c>
      <c r="R9" s="49">
        <f t="shared" ca="1" si="7"/>
        <v>12.2</v>
      </c>
      <c r="S9" s="49">
        <f t="shared" ca="1" si="7"/>
        <v>12.6</v>
      </c>
      <c r="T9" s="49">
        <f t="shared" ca="1" si="7"/>
        <v>13</v>
      </c>
      <c r="U9" s="49">
        <f t="shared" ca="1" si="7"/>
        <v>15.5</v>
      </c>
      <c r="V9" s="49">
        <f t="shared" ca="1" si="7"/>
        <v>17.600000000000001</v>
      </c>
      <c r="W9" s="49">
        <f t="shared" ca="1" si="7"/>
        <v>21.6</v>
      </c>
      <c r="X9" s="49">
        <f t="shared" ca="1" si="7"/>
        <v>28.8</v>
      </c>
      <c r="Y9" s="49">
        <f t="shared" ca="1" si="7"/>
        <v>24</v>
      </c>
      <c r="Z9" s="9">
        <f t="shared" ca="1" si="8"/>
        <v>18.591666666666665</v>
      </c>
      <c r="AA9" s="9">
        <f t="shared" ca="1" si="2"/>
        <v>14.315583333333333</v>
      </c>
      <c r="AB9" s="9">
        <f t="shared" ca="1" si="9"/>
        <v>5.7754115687004299</v>
      </c>
      <c r="AC9" s="23">
        <v>12</v>
      </c>
      <c r="AD9" s="23">
        <f t="shared" ca="1" si="10"/>
        <v>12</v>
      </c>
      <c r="AE9" s="24">
        <f t="shared" ca="1" si="3"/>
        <v>2.1366254688340325</v>
      </c>
      <c r="AF9" s="37">
        <f t="shared" ca="1" si="11"/>
        <v>1</v>
      </c>
      <c r="AG9" s="37">
        <f t="shared" ca="1" si="12"/>
        <v>1</v>
      </c>
      <c r="AH9" s="27">
        <f t="shared" si="4"/>
        <v>453500</v>
      </c>
      <c r="AI9" s="22">
        <f t="shared" si="5"/>
        <v>284500</v>
      </c>
      <c r="AJ9" s="25">
        <f>SUMPRODUCT(--('background 118-no2-2010'!$B$6:$B$950=AH9),--('background 118-no2-2010'!$C$6:$C$950=AI9),('background 118-no2-2010'!$F$6:$F$950))</f>
        <v>12.760873999999999</v>
      </c>
      <c r="AK9" s="9" t="str">
        <f t="shared" si="6"/>
        <v/>
      </c>
    </row>
    <row r="10" spans="1:37" s="114" customFormat="1" ht="15.75" customHeight="1">
      <c r="A10" s="147" t="s">
        <v>75</v>
      </c>
      <c r="B10" s="191" t="s">
        <v>223</v>
      </c>
      <c r="C10" s="132" t="str">
        <f t="shared" ca="1" si="0"/>
        <v>6 The Terrace Rugby Road</v>
      </c>
      <c r="D10" s="132" t="s">
        <v>125</v>
      </c>
      <c r="E10" s="132" t="s">
        <v>38</v>
      </c>
      <c r="F10" s="148">
        <v>454428</v>
      </c>
      <c r="G10" s="147">
        <v>284274</v>
      </c>
      <c r="H10" s="132">
        <v>1</v>
      </c>
      <c r="I10" s="136" t="s">
        <v>53</v>
      </c>
      <c r="J10" s="63" t="s">
        <v>18</v>
      </c>
      <c r="K10" s="63">
        <v>0</v>
      </c>
      <c r="L10" s="63">
        <v>2.5</v>
      </c>
      <c r="M10" s="149" t="s">
        <v>18</v>
      </c>
      <c r="N10" s="111">
        <f t="shared" ca="1" si="7"/>
        <v>32.799999999999997</v>
      </c>
      <c r="O10" s="111">
        <f t="shared" ca="1" si="7"/>
        <v>26.8</v>
      </c>
      <c r="P10" s="111">
        <f t="shared" ca="1" si="7"/>
        <v>26.4</v>
      </c>
      <c r="Q10" s="111">
        <f t="shared" ca="1" si="7"/>
        <v>20.399999999999999</v>
      </c>
      <c r="R10" s="111">
        <f t="shared" ca="1" si="7"/>
        <v>18.3</v>
      </c>
      <c r="S10" s="111">
        <f t="shared" ca="1" si="7"/>
        <v>21.4</v>
      </c>
      <c r="T10" s="111">
        <f t="shared" ca="1" si="7"/>
        <v>13.7</v>
      </c>
      <c r="U10" s="111">
        <f t="shared" ca="1" si="7"/>
        <v>25</v>
      </c>
      <c r="V10" s="111">
        <f t="shared" ca="1" si="7"/>
        <v>30</v>
      </c>
      <c r="W10" s="111">
        <f t="shared" ca="1" si="7"/>
        <v>31.8</v>
      </c>
      <c r="X10" s="111">
        <f t="shared" ca="1" si="7"/>
        <v>31.6</v>
      </c>
      <c r="Y10" s="111">
        <f t="shared" ca="1" si="7"/>
        <v>32.4</v>
      </c>
      <c r="Z10" s="139">
        <f t="shared" ref="Z10:Z21" ca="1" si="13">AVERAGE(N10:Y10)</f>
        <v>25.883333333333329</v>
      </c>
      <c r="AA10" s="139">
        <f t="shared" ca="1" si="2"/>
        <v>19.930166666666665</v>
      </c>
      <c r="AB10" s="139">
        <f t="shared" ref="AB10:AB15" ca="1" si="14">STDEV(N10:Y10)</f>
        <v>6.2735857998340032</v>
      </c>
      <c r="AC10" s="140">
        <v>12</v>
      </c>
      <c r="AD10" s="140">
        <f t="shared" ref="AD10:AD15" ca="1" si="15">COUNT(N10:Y10)</f>
        <v>12</v>
      </c>
      <c r="AE10" s="150">
        <f t="shared" ca="1" si="3"/>
        <v>2.3209260571982164</v>
      </c>
      <c r="AF10" s="144">
        <f t="shared" ca="1" si="11"/>
        <v>1</v>
      </c>
      <c r="AG10" s="144">
        <f t="shared" ref="AG10:AG15" ca="1" si="16">AD10/12</f>
        <v>1</v>
      </c>
      <c r="AH10" s="145">
        <f t="shared" si="4"/>
        <v>453500</v>
      </c>
      <c r="AI10" s="146">
        <f t="shared" si="5"/>
        <v>283500</v>
      </c>
      <c r="AJ10" s="25">
        <f>SUMPRODUCT(--('background 118-no2-2010'!$B$6:$B$950=AH10),--('background 118-no2-2010'!$C$6:$C$950=AI10),('background 118-no2-2010'!$F$6:$F$950))</f>
        <v>12.203950000000001</v>
      </c>
      <c r="AK10" s="138" t="str">
        <f t="shared" si="6"/>
        <v/>
      </c>
    </row>
    <row r="11" spans="1:37" s="114" customFormat="1" ht="15.75" customHeight="1">
      <c r="A11" s="147" t="s">
        <v>76</v>
      </c>
      <c r="B11" s="191" t="s">
        <v>224</v>
      </c>
      <c r="C11" s="132" t="str">
        <f t="shared" ca="1" si="0"/>
        <v>regent court</v>
      </c>
      <c r="D11" s="132" t="s">
        <v>125</v>
      </c>
      <c r="E11" s="132" t="s">
        <v>38</v>
      </c>
      <c r="F11" s="148">
        <v>454410</v>
      </c>
      <c r="G11" s="147">
        <v>284326</v>
      </c>
      <c r="H11" s="132">
        <v>4</v>
      </c>
      <c r="I11" s="136" t="s">
        <v>53</v>
      </c>
      <c r="J11" s="63" t="s">
        <v>18</v>
      </c>
      <c r="K11" s="63">
        <v>2</v>
      </c>
      <c r="L11" s="63">
        <v>1</v>
      </c>
      <c r="M11" s="149" t="s">
        <v>18</v>
      </c>
      <c r="N11" s="111">
        <f t="shared" ca="1" si="7"/>
        <v>39.4</v>
      </c>
      <c r="O11" s="111">
        <f t="shared" ca="1" si="7"/>
        <v>33.1</v>
      </c>
      <c r="P11" s="111">
        <f t="shared" ca="1" si="7"/>
        <v>33</v>
      </c>
      <c r="Q11" s="111" t="str">
        <f t="shared" ca="1" si="7"/>
        <v/>
      </c>
      <c r="R11" s="111" t="str">
        <f t="shared" ca="1" si="7"/>
        <v/>
      </c>
      <c r="S11" s="111">
        <f t="shared" ca="1" si="7"/>
        <v>28</v>
      </c>
      <c r="T11" s="111">
        <f t="shared" ca="1" si="7"/>
        <v>26.6</v>
      </c>
      <c r="U11" s="111">
        <f t="shared" ca="1" si="7"/>
        <v>32.1</v>
      </c>
      <c r="V11" s="111">
        <f t="shared" ca="1" si="7"/>
        <v>38.1</v>
      </c>
      <c r="W11" s="111">
        <f t="shared" ca="1" si="7"/>
        <v>38.299999999999997</v>
      </c>
      <c r="X11" s="111">
        <f t="shared" ca="1" si="7"/>
        <v>36.9</v>
      </c>
      <c r="Y11" s="111">
        <f t="shared" ca="1" si="7"/>
        <v>40.700000000000003</v>
      </c>
      <c r="Z11" s="139">
        <f t="shared" ca="1" si="13"/>
        <v>34.61999999999999</v>
      </c>
      <c r="AA11" s="139">
        <f t="shared" ca="1" si="2"/>
        <v>26.657399999999992</v>
      </c>
      <c r="AB11" s="139">
        <f t="shared" ca="1" si="14"/>
        <v>4.8315628941369022</v>
      </c>
      <c r="AC11" s="140">
        <v>12</v>
      </c>
      <c r="AD11" s="140">
        <f t="shared" ca="1" si="15"/>
        <v>10</v>
      </c>
      <c r="AE11" s="150">
        <f t="shared" ca="1" si="3"/>
        <v>1.9580497528729508</v>
      </c>
      <c r="AF11" s="144">
        <f t="shared" ca="1" si="11"/>
        <v>0.83333333333333337</v>
      </c>
      <c r="AG11" s="144">
        <f t="shared" ca="1" si="16"/>
        <v>0.83333333333333337</v>
      </c>
      <c r="AH11" s="145">
        <f t="shared" si="4"/>
        <v>453500</v>
      </c>
      <c r="AI11" s="146">
        <f t="shared" si="5"/>
        <v>283500</v>
      </c>
      <c r="AJ11" s="25">
        <f>SUMPRODUCT(--('background 118-no2-2010'!$B$6:$B$950=AH11),--('background 118-no2-2010'!$C$6:$C$950=AI11),('background 118-no2-2010'!$F$6:$F$950))</f>
        <v>12.203950000000001</v>
      </c>
      <c r="AK11" s="138">
        <f t="shared" ca="1" si="6"/>
        <v>23.457224514987743</v>
      </c>
    </row>
    <row r="12" spans="1:37" s="114" customFormat="1" ht="15.75" customHeight="1">
      <c r="A12" s="147" t="s">
        <v>77</v>
      </c>
      <c r="B12" s="191" t="s">
        <v>225</v>
      </c>
      <c r="C12" s="132" t="str">
        <f t="shared" ca="1" si="0"/>
        <v>26 Market Street Lutterworth</v>
      </c>
      <c r="D12" s="132" t="s">
        <v>125</v>
      </c>
      <c r="E12" s="132" t="s">
        <v>38</v>
      </c>
      <c r="F12" s="148">
        <v>454497</v>
      </c>
      <c r="G12" s="147">
        <v>284618</v>
      </c>
      <c r="H12" s="132">
        <v>5</v>
      </c>
      <c r="I12" s="136" t="s">
        <v>53</v>
      </c>
      <c r="J12" s="63" t="s">
        <v>18</v>
      </c>
      <c r="K12" s="63">
        <v>1.6</v>
      </c>
      <c r="L12" s="63">
        <v>4.8</v>
      </c>
      <c r="M12" s="149" t="s">
        <v>18</v>
      </c>
      <c r="N12" s="111">
        <f t="shared" ca="1" si="7"/>
        <v>44.9</v>
      </c>
      <c r="O12" s="111">
        <f t="shared" ca="1" si="7"/>
        <v>35.4</v>
      </c>
      <c r="P12" s="111">
        <f t="shared" ca="1" si="7"/>
        <v>24.2</v>
      </c>
      <c r="Q12" s="111">
        <f t="shared" ca="1" si="7"/>
        <v>26.2</v>
      </c>
      <c r="R12" s="111">
        <f t="shared" ca="1" si="7"/>
        <v>21.9</v>
      </c>
      <c r="S12" s="111">
        <f t="shared" ca="1" si="7"/>
        <v>27.2</v>
      </c>
      <c r="T12" s="111">
        <f t="shared" ca="1" si="7"/>
        <v>20.100000000000001</v>
      </c>
      <c r="U12" s="111">
        <f t="shared" ca="1" si="7"/>
        <v>28.9</v>
      </c>
      <c r="V12" s="111">
        <f t="shared" ca="1" si="7"/>
        <v>33.200000000000003</v>
      </c>
      <c r="W12" s="111">
        <f t="shared" ca="1" si="7"/>
        <v>36.200000000000003</v>
      </c>
      <c r="X12" s="111">
        <f t="shared" ca="1" si="7"/>
        <v>39.6</v>
      </c>
      <c r="Y12" s="111">
        <f t="shared" ca="1" si="7"/>
        <v>30.6</v>
      </c>
      <c r="Z12" s="139">
        <f t="shared" ca="1" si="13"/>
        <v>30.700000000000003</v>
      </c>
      <c r="AA12" s="139">
        <f t="shared" ca="1" si="2"/>
        <v>23.639000000000003</v>
      </c>
      <c r="AB12" s="139">
        <f t="shared" ca="1" si="14"/>
        <v>7.4299149634189074</v>
      </c>
      <c r="AC12" s="140">
        <v>12</v>
      </c>
      <c r="AD12" s="140">
        <f t="shared" ca="1" si="15"/>
        <v>12</v>
      </c>
      <c r="AE12" s="150">
        <f t="shared" ca="1" si="3"/>
        <v>2.7487124256469326</v>
      </c>
      <c r="AF12" s="144">
        <f t="shared" ca="1" si="11"/>
        <v>1</v>
      </c>
      <c r="AG12" s="144">
        <f t="shared" ca="1" si="16"/>
        <v>1</v>
      </c>
      <c r="AH12" s="145">
        <f t="shared" si="4"/>
        <v>453500</v>
      </c>
      <c r="AI12" s="146">
        <f t="shared" si="5"/>
        <v>284500</v>
      </c>
      <c r="AJ12" s="25">
        <f>SUMPRODUCT(--('background 118-no2-2010'!$B$6:$B$950=AH12),--('background 118-no2-2010'!$C$6:$C$950=AI12),('background 118-no2-2010'!$F$6:$F$950))</f>
        <v>12.760873999999999</v>
      </c>
      <c r="AK12" s="138">
        <f t="shared" ca="1" si="6"/>
        <v>22.716736161092641</v>
      </c>
    </row>
    <row r="13" spans="1:37" s="114" customFormat="1" ht="15.75" customHeight="1">
      <c r="A13" s="147" t="s">
        <v>78</v>
      </c>
      <c r="B13" s="191" t="s">
        <v>227</v>
      </c>
      <c r="C13" s="132" t="str">
        <f t="shared" ca="1" si="0"/>
        <v>24 Rugby Road Lutterworth</v>
      </c>
      <c r="D13" s="132" t="s">
        <v>125</v>
      </c>
      <c r="E13" s="132" t="s">
        <v>38</v>
      </c>
      <c r="F13" s="148">
        <v>454432</v>
      </c>
      <c r="G13" s="147">
        <v>284229</v>
      </c>
      <c r="H13" s="132">
        <v>13</v>
      </c>
      <c r="I13" s="136" t="s">
        <v>53</v>
      </c>
      <c r="J13" s="63" t="s">
        <v>18</v>
      </c>
      <c r="K13" s="63">
        <v>0</v>
      </c>
      <c r="L13" s="63">
        <v>2</v>
      </c>
      <c r="M13" s="149" t="s">
        <v>18</v>
      </c>
      <c r="N13" s="111">
        <f t="shared" ca="1" si="7"/>
        <v>46.7</v>
      </c>
      <c r="O13" s="111">
        <f t="shared" ca="1" si="7"/>
        <v>45.8</v>
      </c>
      <c r="P13" s="111">
        <f t="shared" ca="1" si="7"/>
        <v>26.5</v>
      </c>
      <c r="Q13" s="111">
        <f t="shared" ca="1" si="7"/>
        <v>18.100000000000001</v>
      </c>
      <c r="R13" s="111">
        <f t="shared" ca="1" si="7"/>
        <v>21.7</v>
      </c>
      <c r="S13" s="111">
        <f t="shared" ca="1" si="7"/>
        <v>28.3</v>
      </c>
      <c r="T13" s="111">
        <f t="shared" ca="1" si="7"/>
        <v>28.3</v>
      </c>
      <c r="U13" s="111">
        <f t="shared" ca="1" si="7"/>
        <v>28.3</v>
      </c>
      <c r="V13" s="111">
        <f t="shared" ca="1" si="7"/>
        <v>35.299999999999997</v>
      </c>
      <c r="W13" s="111">
        <f t="shared" ca="1" si="7"/>
        <v>36.1</v>
      </c>
      <c r="X13" s="111">
        <f t="shared" ca="1" si="7"/>
        <v>40.9</v>
      </c>
      <c r="Y13" s="111">
        <f t="shared" ca="1" si="7"/>
        <v>36.9</v>
      </c>
      <c r="Z13" s="139">
        <f t="shared" ca="1" si="13"/>
        <v>32.741666666666667</v>
      </c>
      <c r="AA13" s="139">
        <f t="shared" ca="1" si="2"/>
        <v>25.211083333333335</v>
      </c>
      <c r="AB13" s="139">
        <f t="shared" ca="1" si="14"/>
        <v>9.0527201671233986</v>
      </c>
      <c r="AC13" s="140">
        <v>12</v>
      </c>
      <c r="AD13" s="140">
        <f t="shared" ca="1" si="15"/>
        <v>12</v>
      </c>
      <c r="AE13" s="150">
        <f t="shared" ca="1" si="3"/>
        <v>3.3490725710575959</v>
      </c>
      <c r="AF13" s="144">
        <f t="shared" ca="1" si="11"/>
        <v>1</v>
      </c>
      <c r="AG13" s="144">
        <f t="shared" ca="1" si="16"/>
        <v>1</v>
      </c>
      <c r="AH13" s="145">
        <f t="shared" si="4"/>
        <v>453500</v>
      </c>
      <c r="AI13" s="146">
        <f t="shared" si="5"/>
        <v>283500</v>
      </c>
      <c r="AJ13" s="25">
        <f>SUMPRODUCT(--('background 118-no2-2010'!$B$6:$B$950=AH13),--('background 118-no2-2010'!$C$6:$C$950=AI13),('background 118-no2-2010'!$F$6:$F$950))</f>
        <v>12.203950000000001</v>
      </c>
      <c r="AK13" s="138" t="str">
        <f t="shared" si="6"/>
        <v/>
      </c>
    </row>
    <row r="14" spans="1:37" s="114" customFormat="1" ht="15.75" customHeight="1">
      <c r="A14" s="147" t="s">
        <v>79</v>
      </c>
      <c r="B14" s="191" t="s">
        <v>228</v>
      </c>
      <c r="C14" s="132" t="str">
        <f t="shared" ca="1" si="0"/>
        <v>17 Rugby road Lutterworth</v>
      </c>
      <c r="D14" s="132" t="s">
        <v>125</v>
      </c>
      <c r="E14" s="132" t="s">
        <v>38</v>
      </c>
      <c r="F14" s="148">
        <v>454476</v>
      </c>
      <c r="G14" s="147">
        <v>284178</v>
      </c>
      <c r="H14" s="132">
        <v>7</v>
      </c>
      <c r="I14" s="136" t="s">
        <v>53</v>
      </c>
      <c r="J14" s="63" t="s">
        <v>18</v>
      </c>
      <c r="K14" s="63">
        <v>3.7</v>
      </c>
      <c r="L14" s="63">
        <v>5.2</v>
      </c>
      <c r="M14" s="149" t="s">
        <v>18</v>
      </c>
      <c r="N14" s="111">
        <f t="shared" ca="1" si="7"/>
        <v>37.4</v>
      </c>
      <c r="O14" s="111">
        <f t="shared" ca="1" si="7"/>
        <v>30.7</v>
      </c>
      <c r="P14" s="111">
        <f t="shared" ca="1" si="7"/>
        <v>23.2</v>
      </c>
      <c r="Q14" s="111">
        <f t="shared" ca="1" si="7"/>
        <v>20.100000000000001</v>
      </c>
      <c r="R14" s="111">
        <f t="shared" ca="1" si="7"/>
        <v>18.5</v>
      </c>
      <c r="S14" s="111">
        <f t="shared" ca="1" si="7"/>
        <v>23.5</v>
      </c>
      <c r="T14" s="111">
        <f t="shared" ca="1" si="7"/>
        <v>18.399999999999999</v>
      </c>
      <c r="U14" s="111">
        <f t="shared" ca="1" si="7"/>
        <v>24.6</v>
      </c>
      <c r="V14" s="111">
        <f t="shared" ca="1" si="7"/>
        <v>30.9</v>
      </c>
      <c r="W14" s="111">
        <f t="shared" ca="1" si="7"/>
        <v>32.299999999999997</v>
      </c>
      <c r="X14" s="111">
        <f t="shared" ca="1" si="7"/>
        <v>35.4</v>
      </c>
      <c r="Y14" s="111">
        <f t="shared" ca="1" si="7"/>
        <v>33</v>
      </c>
      <c r="Z14" s="139">
        <f t="shared" ca="1" si="13"/>
        <v>27.333333333333332</v>
      </c>
      <c r="AA14" s="139">
        <f t="shared" ca="1" si="2"/>
        <v>21.046666666666667</v>
      </c>
      <c r="AB14" s="139">
        <f t="shared" ca="1" si="14"/>
        <v>6.7193524219002594</v>
      </c>
      <c r="AC14" s="140">
        <v>12</v>
      </c>
      <c r="AD14" s="140">
        <f t="shared" ca="1" si="15"/>
        <v>12</v>
      </c>
      <c r="AE14" s="150">
        <f t="shared" ca="1" si="3"/>
        <v>2.485838342068885</v>
      </c>
      <c r="AF14" s="144">
        <f t="shared" ca="1" si="11"/>
        <v>1</v>
      </c>
      <c r="AG14" s="144">
        <f t="shared" ca="1" si="16"/>
        <v>1</v>
      </c>
      <c r="AH14" s="145">
        <f t="shared" si="4"/>
        <v>453500</v>
      </c>
      <c r="AI14" s="146">
        <f t="shared" si="5"/>
        <v>283500</v>
      </c>
      <c r="AJ14" s="25">
        <f>SUMPRODUCT(--('background 118-no2-2010'!$B$6:$B$950=AH14),--('background 118-no2-2010'!$C$6:$C$950=AI14),('background 118-no2-2010'!$F$6:$F$950))</f>
        <v>12.203950000000001</v>
      </c>
      <c r="AK14" s="139">
        <f t="shared" ca="1" si="6"/>
        <v>19.612389516369998</v>
      </c>
    </row>
    <row r="15" spans="1:37" ht="19.5" customHeight="1">
      <c r="A15" s="17" t="s">
        <v>80</v>
      </c>
      <c r="B15" s="161" t="s">
        <v>229</v>
      </c>
      <c r="C15" s="29" t="str">
        <f t="shared" ca="1" si="0"/>
        <v>Spencerdene main street theddingworth</v>
      </c>
      <c r="D15" s="103" t="s">
        <v>128</v>
      </c>
      <c r="E15" s="4" t="s">
        <v>38</v>
      </c>
      <c r="F15" s="20">
        <v>466535</v>
      </c>
      <c r="G15" s="17">
        <v>285545</v>
      </c>
      <c r="H15" s="4">
        <v>18</v>
      </c>
      <c r="I15" s="15" t="s">
        <v>53</v>
      </c>
      <c r="J15" s="16" t="s">
        <v>19</v>
      </c>
      <c r="K15" s="16">
        <v>1.2</v>
      </c>
      <c r="L15" s="16">
        <v>0.2</v>
      </c>
      <c r="M15" s="43" t="s">
        <v>19</v>
      </c>
      <c r="N15" s="49">
        <f t="shared" ca="1" si="7"/>
        <v>33.9</v>
      </c>
      <c r="O15" s="49">
        <f t="shared" ca="1" si="7"/>
        <v>24.4</v>
      </c>
      <c r="P15" s="49">
        <f t="shared" ca="1" si="7"/>
        <v>11.1</v>
      </c>
      <c r="Q15" s="49">
        <f t="shared" ca="1" si="7"/>
        <v>14.2</v>
      </c>
      <c r="R15" s="49">
        <f t="shared" ca="1" si="7"/>
        <v>14.8</v>
      </c>
      <c r="S15" s="49">
        <f t="shared" ca="1" si="7"/>
        <v>18.5</v>
      </c>
      <c r="T15" s="49">
        <f t="shared" ca="1" si="7"/>
        <v>13</v>
      </c>
      <c r="U15" s="49">
        <f t="shared" ca="1" si="7"/>
        <v>13.8</v>
      </c>
      <c r="V15" s="49">
        <f t="shared" ca="1" si="7"/>
        <v>18.3</v>
      </c>
      <c r="W15" s="49">
        <f t="shared" ca="1" si="7"/>
        <v>19</v>
      </c>
      <c r="X15" s="49">
        <f t="shared" ca="1" si="7"/>
        <v>24.2</v>
      </c>
      <c r="Y15" s="49">
        <f t="shared" ca="1" si="7"/>
        <v>20.100000000000001</v>
      </c>
      <c r="Z15" s="9">
        <f t="shared" ca="1" si="13"/>
        <v>18.774999999999999</v>
      </c>
      <c r="AA15" s="9">
        <f t="shared" ca="1" si="2"/>
        <v>14.45675</v>
      </c>
      <c r="AB15" s="9">
        <f t="shared" ca="1" si="14"/>
        <v>6.3652644021353098</v>
      </c>
      <c r="AC15" s="23">
        <v>12</v>
      </c>
      <c r="AD15" s="23">
        <f t="shared" ca="1" si="15"/>
        <v>12</v>
      </c>
      <c r="AE15" s="24">
        <f t="shared" ref="AE15:AE21" ca="1" si="17">CONFIDENCE(1-$AB$2, AB15, AD15)</f>
        <v>2.3548427459560632</v>
      </c>
      <c r="AF15" s="37">
        <f t="shared" ref="AF15:AF21" ca="1" si="18">AD15/AC15</f>
        <v>1</v>
      </c>
      <c r="AG15" s="37">
        <f t="shared" ca="1" si="16"/>
        <v>1</v>
      </c>
      <c r="AH15" s="27">
        <f t="shared" si="4"/>
        <v>465500</v>
      </c>
      <c r="AI15" s="22">
        <f t="shared" si="5"/>
        <v>285500</v>
      </c>
      <c r="AJ15" s="25">
        <f>SUMPRODUCT(--('background 118-no2-2010'!$B$6:$B$950=AH15),--('background 118-no2-2010'!$C$6:$C$950=AI15),('background 118-no2-2010'!$F$6:$F$950))</f>
        <v>10.060083000000001</v>
      </c>
      <c r="AK15" s="8">
        <f t="shared" ca="1" si="6"/>
        <v>13.154792059316534</v>
      </c>
    </row>
    <row r="16" spans="1:37" ht="15.75" customHeight="1" thickBot="1">
      <c r="A16" s="17" t="s">
        <v>81</v>
      </c>
      <c r="B16" s="161" t="s">
        <v>230</v>
      </c>
      <c r="C16" s="29" t="str">
        <f t="shared" ca="1" si="0"/>
        <v>Homeside main street Theddingworth</v>
      </c>
      <c r="D16" s="103" t="s">
        <v>128</v>
      </c>
      <c r="E16" s="4" t="s">
        <v>38</v>
      </c>
      <c r="F16" s="20">
        <v>466651</v>
      </c>
      <c r="G16" s="17">
        <v>285607</v>
      </c>
      <c r="H16" s="4">
        <v>6</v>
      </c>
      <c r="I16" s="15" t="s">
        <v>58</v>
      </c>
      <c r="J16" s="16" t="s">
        <v>19</v>
      </c>
      <c r="K16" s="16">
        <v>0.2</v>
      </c>
      <c r="L16" s="16">
        <v>1.4</v>
      </c>
      <c r="M16" s="43" t="s">
        <v>18</v>
      </c>
      <c r="N16" s="49">
        <f t="shared" ca="1" si="7"/>
        <v>23.3</v>
      </c>
      <c r="O16" s="49">
        <f t="shared" ca="1" si="7"/>
        <v>17.100000000000001</v>
      </c>
      <c r="P16" s="49">
        <f t="shared" ca="1" si="7"/>
        <v>12.1</v>
      </c>
      <c r="Q16" s="49">
        <f t="shared" ca="1" si="7"/>
        <v>11</v>
      </c>
      <c r="R16" s="49">
        <f t="shared" ca="1" si="7"/>
        <v>10.7</v>
      </c>
      <c r="S16" s="49">
        <f t="shared" ca="1" si="7"/>
        <v>14.5</v>
      </c>
      <c r="T16" s="49">
        <f t="shared" ca="1" si="7"/>
        <v>15.9</v>
      </c>
      <c r="U16" s="49">
        <f t="shared" ca="1" si="7"/>
        <v>18.5</v>
      </c>
      <c r="V16" s="49">
        <f t="shared" ca="1" si="7"/>
        <v>24.5</v>
      </c>
      <c r="W16" s="49">
        <f t="shared" ca="1" si="7"/>
        <v>24.8</v>
      </c>
      <c r="X16" s="49">
        <f t="shared" ca="1" si="7"/>
        <v>28.5</v>
      </c>
      <c r="Y16" s="49">
        <f t="shared" ca="1" si="7"/>
        <v>26.5</v>
      </c>
      <c r="Z16" s="9">
        <f t="shared" ca="1" si="13"/>
        <v>18.950000000000003</v>
      </c>
      <c r="AA16" s="9">
        <f t="shared" ca="1" si="2"/>
        <v>14.591500000000002</v>
      </c>
      <c r="AB16" s="9">
        <f ca="1">STDEV(N16:Y16)</f>
        <v>6.3465810409298955</v>
      </c>
      <c r="AC16" s="23">
        <v>12</v>
      </c>
      <c r="AD16" s="23">
        <f ca="1">COUNT(N16:Y16)</f>
        <v>12</v>
      </c>
      <c r="AE16" s="24">
        <f t="shared" ca="1" si="17"/>
        <v>2.3479307977909736</v>
      </c>
      <c r="AF16" s="37">
        <f t="shared" ca="1" si="18"/>
        <v>1</v>
      </c>
      <c r="AG16" s="37">
        <f t="shared" ref="AG16:AG21" ca="1" si="19">AD16/12</f>
        <v>1</v>
      </c>
      <c r="AH16" s="45">
        <f t="shared" si="4"/>
        <v>465500</v>
      </c>
      <c r="AI16" s="46">
        <f t="shared" si="5"/>
        <v>285500</v>
      </c>
      <c r="AJ16" s="47">
        <f>SUMPRODUCT(--('background 118-no2-2010'!$B$6:$B$950=AH16),--('background 118-no2-2010'!$C$6:$C$950=AI16),('background 118-no2-2010'!$F$6:$F$950))</f>
        <v>10.060083000000001</v>
      </c>
      <c r="AK16" s="48">
        <f t="shared" ca="1" si="6"/>
        <v>14.460680720381774</v>
      </c>
    </row>
    <row r="17" spans="1:37" ht="15.75" customHeight="1" thickBot="1">
      <c r="A17" s="17" t="s">
        <v>83</v>
      </c>
      <c r="B17" s="161" t="s">
        <v>226</v>
      </c>
      <c r="C17" s="51" t="str">
        <f t="shared" ca="1" si="0"/>
        <v>40 regent street lutterworth</v>
      </c>
      <c r="D17" s="103" t="s">
        <v>125</v>
      </c>
      <c r="E17" s="4" t="s">
        <v>38</v>
      </c>
      <c r="F17" s="20">
        <v>466651</v>
      </c>
      <c r="G17" s="17">
        <v>285607</v>
      </c>
      <c r="H17" s="4">
        <v>3</v>
      </c>
      <c r="I17" s="15" t="s">
        <v>58</v>
      </c>
      <c r="J17" s="16" t="s">
        <v>19</v>
      </c>
      <c r="K17" s="16">
        <v>0.2</v>
      </c>
      <c r="L17" s="16">
        <v>1.4</v>
      </c>
      <c r="M17" s="43" t="s">
        <v>18</v>
      </c>
      <c r="N17" s="49">
        <f t="shared" ca="1" si="7"/>
        <v>24.2</v>
      </c>
      <c r="O17" s="49">
        <f t="shared" ca="1" si="7"/>
        <v>15.2</v>
      </c>
      <c r="P17" s="49">
        <f t="shared" ca="1" si="7"/>
        <v>9.1</v>
      </c>
      <c r="Q17" s="49">
        <f t="shared" ca="1" si="7"/>
        <v>8.5</v>
      </c>
      <c r="R17" s="49">
        <f t="shared" ca="1" si="7"/>
        <v>10.199999999999999</v>
      </c>
      <c r="S17" s="49">
        <f t="shared" ca="1" si="7"/>
        <v>16.3</v>
      </c>
      <c r="T17" s="49">
        <f t="shared" ca="1" si="7"/>
        <v>12</v>
      </c>
      <c r="U17" s="49">
        <f t="shared" ca="1" si="7"/>
        <v>15.1</v>
      </c>
      <c r="V17" s="49">
        <f t="shared" ca="1" si="7"/>
        <v>20.3</v>
      </c>
      <c r="W17" s="49">
        <f t="shared" ca="1" si="7"/>
        <v>22.1</v>
      </c>
      <c r="X17" s="49">
        <f t="shared" ca="1" si="7"/>
        <v>28.2</v>
      </c>
      <c r="Y17" s="49" t="str">
        <f t="shared" ca="1" si="7"/>
        <v/>
      </c>
      <c r="Z17" s="9">
        <f t="shared" ca="1" si="13"/>
        <v>16.472727272727273</v>
      </c>
      <c r="AA17" s="9">
        <f t="shared" ca="1" si="2"/>
        <v>12.684000000000001</v>
      </c>
      <c r="AB17" s="9">
        <f t="shared" ref="AB17:AB21" ca="1" si="20">STDEV(N17:Y17)</f>
        <v>6.5143059352613983</v>
      </c>
      <c r="AC17" s="23">
        <v>12</v>
      </c>
      <c r="AD17" s="23">
        <f ca="1">COUNT(N17:Y17)</f>
        <v>11</v>
      </c>
      <c r="AE17" s="24">
        <f t="shared" ca="1" si="17"/>
        <v>2.5171430286740808</v>
      </c>
      <c r="AF17" s="37">
        <f t="shared" ca="1" si="18"/>
        <v>0.91666666666666663</v>
      </c>
      <c r="AG17" s="37">
        <f t="shared" ca="1" si="19"/>
        <v>0.91666666666666663</v>
      </c>
      <c r="AH17" s="45">
        <f t="shared" si="4"/>
        <v>465500</v>
      </c>
      <c r="AI17" s="46">
        <f t="shared" si="5"/>
        <v>285500</v>
      </c>
      <c r="AJ17" s="47">
        <f>SUMPRODUCT(--('background 118-no2-2010'!$B$6:$B$950=AH17),--('background 118-no2-2010'!$C$6:$C$950=AI17),('background 118-no2-2010'!$F$6:$F$950))</f>
        <v>10.060083000000001</v>
      </c>
      <c r="AK17" s="48">
        <f t="shared" ca="1" si="6"/>
        <v>12.608249096536907</v>
      </c>
    </row>
    <row r="18" spans="1:37" ht="14.25" customHeight="1" thickBot="1">
      <c r="A18" s="17" t="s">
        <v>86</v>
      </c>
      <c r="B18" s="161" t="s">
        <v>231</v>
      </c>
      <c r="C18" s="60" t="str">
        <f t="shared" ca="1" si="0"/>
        <v xml:space="preserve">69 leicester road Kibworth </v>
      </c>
      <c r="D18" s="103" t="s">
        <v>126</v>
      </c>
      <c r="E18" s="4" t="s">
        <v>38</v>
      </c>
      <c r="F18" s="20">
        <v>467933</v>
      </c>
      <c r="G18" s="17">
        <v>294660</v>
      </c>
      <c r="H18" s="4">
        <v>8</v>
      </c>
      <c r="I18" s="15" t="s">
        <v>58</v>
      </c>
      <c r="J18" s="16" t="s">
        <v>19</v>
      </c>
      <c r="K18" s="16">
        <v>3.5</v>
      </c>
      <c r="L18" s="16">
        <v>4</v>
      </c>
      <c r="M18" s="43" t="s">
        <v>18</v>
      </c>
      <c r="N18" s="49">
        <f t="shared" ca="1" si="7"/>
        <v>48.6</v>
      </c>
      <c r="O18" s="49">
        <f t="shared" ca="1" si="7"/>
        <v>32.9</v>
      </c>
      <c r="P18" s="49">
        <f t="shared" ca="1" si="7"/>
        <v>23.9</v>
      </c>
      <c r="Q18" s="49">
        <f t="shared" ca="1" si="7"/>
        <v>16.100000000000001</v>
      </c>
      <c r="R18" s="49">
        <f t="shared" ca="1" si="7"/>
        <v>21.4</v>
      </c>
      <c r="S18" s="49">
        <f t="shared" ca="1" si="7"/>
        <v>22</v>
      </c>
      <c r="T18" s="49">
        <f t="shared" ca="1" si="7"/>
        <v>27</v>
      </c>
      <c r="U18" s="49">
        <f t="shared" ca="1" si="7"/>
        <v>27.2</v>
      </c>
      <c r="V18" s="49">
        <f t="shared" ca="1" si="7"/>
        <v>37.4</v>
      </c>
      <c r="W18" s="49">
        <f t="shared" ca="1" si="7"/>
        <v>34.700000000000003</v>
      </c>
      <c r="X18" s="49">
        <f t="shared" ca="1" si="7"/>
        <v>42.9</v>
      </c>
      <c r="Y18" s="49">
        <f t="shared" ca="1" si="7"/>
        <v>34.1</v>
      </c>
      <c r="Z18" s="9">
        <f t="shared" ca="1" si="13"/>
        <v>30.683333333333334</v>
      </c>
      <c r="AA18" s="9">
        <f t="shared" ca="1" si="2"/>
        <v>23.626166666666666</v>
      </c>
      <c r="AB18" s="9">
        <f t="shared" ca="1" si="20"/>
        <v>9.5062499377403249</v>
      </c>
      <c r="AC18" s="23">
        <v>12</v>
      </c>
      <c r="AD18" s="23">
        <f ca="1">COUNT(N18:Y18)</f>
        <v>12</v>
      </c>
      <c r="AE18" s="24">
        <f t="shared" ca="1" si="17"/>
        <v>3.5168568488095326</v>
      </c>
      <c r="AF18" s="37">
        <f t="shared" ca="1" si="18"/>
        <v>1</v>
      </c>
      <c r="AG18" s="37">
        <f t="shared" ca="1" si="19"/>
        <v>1</v>
      </c>
      <c r="AH18" s="45">
        <f t="shared" si="4"/>
        <v>466500</v>
      </c>
      <c r="AI18" s="46">
        <f t="shared" si="5"/>
        <v>294500</v>
      </c>
      <c r="AJ18" s="47">
        <f>SUMPRODUCT(--('background 118-no2-2010'!$B$6:$B$950=AH18),--('background 118-no2-2010'!$C$6:$C$950=AI18),('background 118-no2-2010'!$F$6:$F$950))</f>
        <v>13.274393999999999</v>
      </c>
      <c r="AK18" s="48">
        <f t="shared" ca="1" si="6"/>
        <v>21.806241400114089</v>
      </c>
    </row>
    <row r="19" spans="1:37" ht="34.5" customHeight="1" thickBot="1">
      <c r="A19" s="17" t="s">
        <v>120</v>
      </c>
      <c r="B19" s="161" t="s">
        <v>232</v>
      </c>
      <c r="C19" s="97" t="str">
        <f t="shared" ca="1" si="0"/>
        <v xml:space="preserve">Alma House, Watling Street Claybrooke Parva </v>
      </c>
      <c r="D19" s="103" t="s">
        <v>129</v>
      </c>
      <c r="E19" s="4" t="s">
        <v>38</v>
      </c>
      <c r="F19" s="20">
        <v>448065</v>
      </c>
      <c r="G19" s="17">
        <v>287719</v>
      </c>
      <c r="H19" s="4">
        <v>19</v>
      </c>
      <c r="I19" s="15" t="s">
        <v>58</v>
      </c>
      <c r="J19" s="16" t="s">
        <v>19</v>
      </c>
      <c r="K19" s="16">
        <v>0</v>
      </c>
      <c r="L19" s="16">
        <v>7</v>
      </c>
      <c r="M19" s="43" t="s">
        <v>18</v>
      </c>
      <c r="N19" s="49">
        <f t="shared" ca="1" si="7"/>
        <v>31.6</v>
      </c>
      <c r="O19" s="49">
        <f t="shared" ca="1" si="7"/>
        <v>25.2</v>
      </c>
      <c r="P19" s="49">
        <f t="shared" ca="1" si="7"/>
        <v>18.899999999999999</v>
      </c>
      <c r="Q19" s="49">
        <f t="shared" ca="1" si="7"/>
        <v>20.7</v>
      </c>
      <c r="R19" s="49">
        <f t="shared" ca="1" si="7"/>
        <v>18.7</v>
      </c>
      <c r="S19" s="49">
        <f t="shared" ca="1" si="7"/>
        <v>22.6</v>
      </c>
      <c r="T19" s="49">
        <f t="shared" ca="1" si="7"/>
        <v>19.899999999999999</v>
      </c>
      <c r="U19" s="49">
        <f t="shared" ca="1" si="7"/>
        <v>22.6</v>
      </c>
      <c r="V19" s="49">
        <f t="shared" ca="1" si="7"/>
        <v>27.6</v>
      </c>
      <c r="W19" s="155"/>
      <c r="X19" s="49">
        <f t="shared" ca="1" si="7"/>
        <v>32.799999999999997</v>
      </c>
      <c r="Y19" s="49">
        <f t="shared" ca="1" si="7"/>
        <v>28.2</v>
      </c>
      <c r="Z19" s="9">
        <f t="shared" ca="1" si="13"/>
        <v>24.436363636363634</v>
      </c>
      <c r="AA19" s="9">
        <f t="shared" ca="1" si="2"/>
        <v>18.815999999999999</v>
      </c>
      <c r="AB19" s="9">
        <f t="shared" ca="1" si="20"/>
        <v>5.0086470682755886</v>
      </c>
      <c r="AC19" s="23">
        <v>12</v>
      </c>
      <c r="AD19" s="23">
        <f t="shared" ref="AD19:AD21" ca="1" si="21">COUNT(N19:Y19)</f>
        <v>11</v>
      </c>
      <c r="AE19" s="24">
        <f t="shared" ca="1" si="17"/>
        <v>1.9353529257438646</v>
      </c>
      <c r="AF19" s="37">
        <f t="shared" ca="1" si="18"/>
        <v>0.91666666666666663</v>
      </c>
      <c r="AG19" s="37">
        <f t="shared" ca="1" si="19"/>
        <v>0.91666666666666663</v>
      </c>
      <c r="AH19" s="45">
        <f t="shared" si="4"/>
        <v>447500</v>
      </c>
      <c r="AI19" s="46">
        <f t="shared" si="5"/>
        <v>287500</v>
      </c>
      <c r="AJ19" s="47">
        <f>SUMPRODUCT(--('background 118-no2-2010'!$B$6:$B$950=AH19),--('background 118-no2-2010'!$C$6:$C$950=AI19),('background 118-no2-2010'!$F$6:$F$950))</f>
        <v>12.24602</v>
      </c>
      <c r="AK19" s="48" t="str">
        <f t="shared" si="6"/>
        <v/>
      </c>
    </row>
    <row r="20" spans="1:37" ht="26.25" customHeight="1" thickBot="1">
      <c r="A20" s="17" t="s">
        <v>121</v>
      </c>
      <c r="B20" s="161" t="s">
        <v>233</v>
      </c>
      <c r="C20" s="97" t="str">
        <f t="shared" ca="1" si="0"/>
        <v>sign post outside White House Farm Watling street</v>
      </c>
      <c r="D20" s="103" t="s">
        <v>129</v>
      </c>
      <c r="E20" s="4" t="s">
        <v>38</v>
      </c>
      <c r="F20" s="20">
        <v>448948</v>
      </c>
      <c r="G20" s="17">
        <v>286554</v>
      </c>
      <c r="H20" s="4">
        <v>20</v>
      </c>
      <c r="I20" s="15" t="s">
        <v>58</v>
      </c>
      <c r="J20" s="16" t="s">
        <v>19</v>
      </c>
      <c r="K20" s="16">
        <v>14</v>
      </c>
      <c r="L20" s="16">
        <v>1</v>
      </c>
      <c r="M20" s="43" t="s">
        <v>18</v>
      </c>
      <c r="N20" s="49">
        <f t="shared" ca="1" si="7"/>
        <v>35</v>
      </c>
      <c r="O20" s="49">
        <f t="shared" ca="1" si="7"/>
        <v>23.2</v>
      </c>
      <c r="P20" s="49">
        <f t="shared" ca="1" si="7"/>
        <v>12.5</v>
      </c>
      <c r="Q20" s="49">
        <f t="shared" ca="1" si="7"/>
        <v>12.8</v>
      </c>
      <c r="R20" s="49">
        <f t="shared" ca="1" si="7"/>
        <v>13.7</v>
      </c>
      <c r="S20" s="49">
        <f t="shared" ca="1" si="7"/>
        <v>16.600000000000001</v>
      </c>
      <c r="T20" s="49">
        <f t="shared" ca="1" si="7"/>
        <v>18.7</v>
      </c>
      <c r="U20" s="109">
        <f t="shared" ca="1" si="7"/>
        <v>18.100000000000001</v>
      </c>
      <c r="V20" s="49">
        <f t="shared" ca="1" si="7"/>
        <v>23.6</v>
      </c>
      <c r="W20" s="49">
        <f t="shared" ca="1" si="7"/>
        <v>27.2</v>
      </c>
      <c r="X20" s="49">
        <f t="shared" ca="1" si="7"/>
        <v>26.8</v>
      </c>
      <c r="Y20" s="49">
        <f t="shared" ca="1" si="7"/>
        <v>27.9</v>
      </c>
      <c r="Z20" s="9">
        <f t="shared" ca="1" si="13"/>
        <v>21.341666666666665</v>
      </c>
      <c r="AA20" s="9">
        <f t="shared" ca="1" si="2"/>
        <v>16.433083333333332</v>
      </c>
      <c r="AB20" s="9">
        <f t="shared" ca="1" si="20"/>
        <v>7.0821745932797482</v>
      </c>
      <c r="AC20" s="23">
        <v>12</v>
      </c>
      <c r="AD20" s="23">
        <f t="shared" ca="1" si="21"/>
        <v>12</v>
      </c>
      <c r="AE20" s="24">
        <f t="shared" ca="1" si="17"/>
        <v>2.6200651556570835</v>
      </c>
      <c r="AF20" s="37">
        <f t="shared" ca="1" si="18"/>
        <v>1</v>
      </c>
      <c r="AG20" s="37">
        <f t="shared" ca="1" si="19"/>
        <v>1</v>
      </c>
      <c r="AH20" s="45">
        <f t="shared" si="4"/>
        <v>447500</v>
      </c>
      <c r="AI20" s="46">
        <f t="shared" si="5"/>
        <v>286500</v>
      </c>
      <c r="AJ20" s="47">
        <f>SUMPRODUCT(--('background 118-no2-2010'!$B$6:$B$950=AH20),--('background 118-no2-2010'!$C$6:$C$950=AI20),('background 118-no2-2010'!$F$6:$F$950))</f>
        <v>11.9747</v>
      </c>
      <c r="AK20" s="48">
        <f t="shared" ca="1" si="6"/>
        <v>13.999804185265385</v>
      </c>
    </row>
    <row r="21" spans="1:37" ht="26.25" customHeight="1" thickBot="1">
      <c r="A21" s="17" t="s">
        <v>123</v>
      </c>
      <c r="B21" s="161" t="s">
        <v>234</v>
      </c>
      <c r="C21" s="110" t="str">
        <f t="shared" ca="1" si="0"/>
        <v>sign outside 64 Leicester Road Kibworth</v>
      </c>
      <c r="D21" s="110" t="s">
        <v>126</v>
      </c>
      <c r="E21" s="4" t="s">
        <v>38</v>
      </c>
      <c r="F21" s="20">
        <v>468143</v>
      </c>
      <c r="G21" s="17">
        <v>294351</v>
      </c>
      <c r="H21" s="4">
        <v>14</v>
      </c>
      <c r="I21" s="15" t="s">
        <v>58</v>
      </c>
      <c r="J21" s="16" t="s">
        <v>19</v>
      </c>
      <c r="K21" s="16">
        <v>0.5</v>
      </c>
      <c r="L21" s="16">
        <v>2.2999999999999998</v>
      </c>
      <c r="M21" s="43" t="s">
        <v>18</v>
      </c>
      <c r="N21" s="49">
        <f t="shared" ca="1" si="7"/>
        <v>79.599999999999994</v>
      </c>
      <c r="O21" s="49">
        <f t="shared" ca="1" si="7"/>
        <v>65.7</v>
      </c>
      <c r="P21" s="49">
        <f t="shared" ca="1" si="7"/>
        <v>36.6</v>
      </c>
      <c r="Q21" s="49">
        <f t="shared" ca="1" si="7"/>
        <v>26.9</v>
      </c>
      <c r="R21" s="49">
        <f t="shared" ca="1" si="7"/>
        <v>31.8</v>
      </c>
      <c r="S21" s="49">
        <f t="shared" ca="1" si="7"/>
        <v>43.4</v>
      </c>
      <c r="T21" s="49">
        <f t="shared" ca="1" si="7"/>
        <v>42.5</v>
      </c>
      <c r="U21" s="109">
        <f t="shared" ca="1" si="7"/>
        <v>40.299999999999997</v>
      </c>
      <c r="V21" s="49">
        <f t="shared" ca="1" si="7"/>
        <v>56.2</v>
      </c>
      <c r="W21" s="49">
        <f t="shared" ca="1" si="7"/>
        <v>54.2</v>
      </c>
      <c r="X21" s="49">
        <f t="shared" ca="1" si="7"/>
        <v>60.5</v>
      </c>
      <c r="Y21" s="49" t="str">
        <f t="shared" ca="1" si="7"/>
        <v/>
      </c>
      <c r="Z21" s="9">
        <f t="shared" ca="1" si="13"/>
        <v>48.881818181818183</v>
      </c>
      <c r="AA21" s="9">
        <f t="shared" ca="1" si="2"/>
        <v>37.639000000000003</v>
      </c>
      <c r="AB21" s="9">
        <f t="shared" ca="1" si="20"/>
        <v>15.854136254102151</v>
      </c>
      <c r="AC21" s="23">
        <v>12</v>
      </c>
      <c r="AD21" s="23">
        <f t="shared" ca="1" si="21"/>
        <v>11</v>
      </c>
      <c r="AE21" s="24">
        <f t="shared" ca="1" si="17"/>
        <v>6.1260752786644925</v>
      </c>
      <c r="AF21" s="37">
        <f t="shared" ca="1" si="18"/>
        <v>0.91666666666666663</v>
      </c>
      <c r="AG21" s="37">
        <f t="shared" ca="1" si="19"/>
        <v>0.91666666666666663</v>
      </c>
      <c r="AH21" s="45">
        <f t="shared" si="4"/>
        <v>467500</v>
      </c>
      <c r="AI21" s="46">
        <f t="shared" si="5"/>
        <v>293500</v>
      </c>
      <c r="AJ21" s="47">
        <f>SUMPRODUCT(--('background 118-no2-2010'!$B$6:$B$950=AH21),--('background 118-no2-2010'!$C$6:$C$950=AI21),('background 118-no2-2010'!$F$6:$F$950))</f>
        <v>12.374155999999999</v>
      </c>
      <c r="AK21" s="48">
        <f t="shared" ca="1" si="6"/>
        <v>36.43533180520339</v>
      </c>
    </row>
    <row r="22" spans="1:37" ht="26.25" customHeight="1" thickBot="1">
      <c r="A22" s="17" t="s">
        <v>143</v>
      </c>
      <c r="B22" s="161" t="s">
        <v>235</v>
      </c>
      <c r="C22" s="110" t="str">
        <f>'(09)'!B23</f>
        <v xml:space="preserve">lamppost outside 78 leicester road kibworth </v>
      </c>
      <c r="D22" s="112" t="s">
        <v>126</v>
      </c>
      <c r="E22" s="4" t="s">
        <v>38</v>
      </c>
      <c r="F22" s="20">
        <v>468022</v>
      </c>
      <c r="G22" s="17">
        <v>294450</v>
      </c>
      <c r="H22" s="4">
        <v>12</v>
      </c>
      <c r="I22" s="15" t="s">
        <v>58</v>
      </c>
      <c r="J22" s="16" t="s">
        <v>19</v>
      </c>
      <c r="K22" s="16">
        <v>3.1</v>
      </c>
      <c r="L22" s="16">
        <v>6.4</v>
      </c>
      <c r="M22" s="43" t="s">
        <v>18</v>
      </c>
      <c r="N22" s="111">
        <f t="shared" ca="1" si="7"/>
        <v>58.4</v>
      </c>
      <c r="O22" s="111">
        <f t="shared" ca="1" si="7"/>
        <v>46</v>
      </c>
      <c r="P22" s="111">
        <f t="shared" ca="1" si="7"/>
        <v>26.4</v>
      </c>
      <c r="Q22" s="111">
        <f t="shared" ca="1" si="7"/>
        <v>22.2</v>
      </c>
      <c r="R22" s="111">
        <f t="shared" ca="1" si="7"/>
        <v>26.9</v>
      </c>
      <c r="S22" s="111">
        <f t="shared" ca="1" si="7"/>
        <v>33.200000000000003</v>
      </c>
      <c r="T22" s="111">
        <f t="shared" ca="1" si="7"/>
        <v>30.6</v>
      </c>
      <c r="U22" s="109">
        <f t="shared" ca="1" si="7"/>
        <v>29.3</v>
      </c>
      <c r="V22" s="111">
        <f t="shared" ref="V22:Y37" ca="1" si="22">IF(ISNUMBER(INDIRECT("'"&amp;V$2&amp;"'!H"&amp;($H22+11)))=TRUE,INDIRECT("'"&amp;V$2&amp;"'!H"&amp;($H22+11)),"")</f>
        <v>41.9</v>
      </c>
      <c r="W22" s="111">
        <f t="shared" ca="1" si="22"/>
        <v>36</v>
      </c>
      <c r="X22" s="49">
        <f t="shared" ca="1" si="22"/>
        <v>34.1</v>
      </c>
      <c r="Y22" s="49">
        <f t="shared" ca="1" si="22"/>
        <v>23.3</v>
      </c>
      <c r="Z22" s="9">
        <f t="shared" ref="Z22:Z23" ca="1" si="23">AVERAGE(N22:Y22)</f>
        <v>34.024999999999999</v>
      </c>
      <c r="AA22" s="9">
        <f t="shared" ref="AA22:AA23" ca="1" si="24">Z22*$Z$2</f>
        <v>26.199249999999999</v>
      </c>
      <c r="AB22" s="9">
        <f t="shared" ref="AB22:AB23" ca="1" si="25">STDEV(N22:Y22)</f>
        <v>10.453196553294976</v>
      </c>
      <c r="AC22" s="23">
        <v>12</v>
      </c>
      <c r="AD22" s="23">
        <f t="shared" ref="AD22:AD23" ca="1" si="26">COUNT(N22:Y22)</f>
        <v>12</v>
      </c>
      <c r="AE22" s="24">
        <f t="shared" ref="AE22:AE23" ca="1" si="27">CONFIDENCE(1-$AB$2, AB22, AD22)</f>
        <v>3.8671817100515047</v>
      </c>
      <c r="AF22" s="37">
        <f t="shared" ref="AF22:AF23" ca="1" si="28">AD22/AC22</f>
        <v>1</v>
      </c>
      <c r="AG22" s="37">
        <f t="shared" ref="AG22:AG23" ca="1" si="29">AD22/12</f>
        <v>1</v>
      </c>
      <c r="AH22" s="45">
        <f t="shared" si="4"/>
        <v>467500</v>
      </c>
      <c r="AI22" s="46">
        <f t="shared" si="5"/>
        <v>293500</v>
      </c>
      <c r="AJ22" s="47">
        <f>SUMPRODUCT(--('background 118-no2-2010'!$B$6:$B$950=AH22),--('background 118-no2-2010'!$C$6:$C$950=AI22),('background 118-no2-2010'!$F$6:$F$950))</f>
        <v>12.374155999999999</v>
      </c>
      <c r="AK22" s="48">
        <f t="shared" ca="1" si="6"/>
        <v>24.440832944261743</v>
      </c>
    </row>
    <row r="23" spans="1:37" ht="26.25" customHeight="1" thickBot="1">
      <c r="A23" s="17" t="s">
        <v>144</v>
      </c>
      <c r="B23" s="161" t="s">
        <v>236</v>
      </c>
      <c r="C23" s="110" t="str">
        <f>'(09)'!B26</f>
        <v xml:space="preserve">signpost just north of 11 Leicester road Kibworth </v>
      </c>
      <c r="D23" s="112" t="s">
        <v>126</v>
      </c>
      <c r="E23" s="4" t="s">
        <v>38</v>
      </c>
      <c r="F23" s="20">
        <v>468309</v>
      </c>
      <c r="G23" s="17">
        <v>294352</v>
      </c>
      <c r="H23" s="4">
        <v>15</v>
      </c>
      <c r="I23" s="15" t="s">
        <v>58</v>
      </c>
      <c r="J23" s="16" t="s">
        <v>19</v>
      </c>
      <c r="K23" s="16">
        <v>0</v>
      </c>
      <c r="L23" s="16">
        <v>1.4</v>
      </c>
      <c r="M23" s="43" t="s">
        <v>18</v>
      </c>
      <c r="N23" s="111">
        <f t="shared" ca="1" si="7"/>
        <v>47.3</v>
      </c>
      <c r="O23" s="111">
        <f t="shared" ca="1" si="7"/>
        <v>33.799999999999997</v>
      </c>
      <c r="P23" s="111">
        <f t="shared" ca="1" si="7"/>
        <v>17.5</v>
      </c>
      <c r="Q23" s="111">
        <f t="shared" ca="1" si="7"/>
        <v>20.3</v>
      </c>
      <c r="R23" s="111">
        <f t="shared" ca="1" si="7"/>
        <v>21.8</v>
      </c>
      <c r="S23" s="111">
        <f t="shared" ca="1" si="7"/>
        <v>31.8</v>
      </c>
      <c r="T23" s="111">
        <f t="shared" ca="1" si="7"/>
        <v>25.5</v>
      </c>
      <c r="U23" s="109">
        <f t="shared" ca="1" si="7"/>
        <v>28.8</v>
      </c>
      <c r="V23" s="111">
        <f t="shared" ca="1" si="22"/>
        <v>39.6</v>
      </c>
      <c r="W23" s="111">
        <f t="shared" ca="1" si="22"/>
        <v>38.4</v>
      </c>
      <c r="X23" s="111">
        <f t="shared" ca="1" si="22"/>
        <v>48.2</v>
      </c>
      <c r="Y23" s="111">
        <f t="shared" ca="1" si="22"/>
        <v>33.700000000000003</v>
      </c>
      <c r="Z23" s="9">
        <f t="shared" ca="1" si="23"/>
        <v>32.225000000000001</v>
      </c>
      <c r="AA23" s="9">
        <f t="shared" ca="1" si="24"/>
        <v>24.81325</v>
      </c>
      <c r="AB23" s="9">
        <f t="shared" ca="1" si="25"/>
        <v>10.020354285153795</v>
      </c>
      <c r="AC23" s="23">
        <v>12</v>
      </c>
      <c r="AD23" s="23">
        <f t="shared" ca="1" si="26"/>
        <v>12</v>
      </c>
      <c r="AE23" s="24">
        <f t="shared" ca="1" si="27"/>
        <v>3.7070508166775387</v>
      </c>
      <c r="AF23" s="37">
        <f t="shared" ca="1" si="28"/>
        <v>1</v>
      </c>
      <c r="AG23" s="37">
        <f t="shared" ca="1" si="29"/>
        <v>1</v>
      </c>
      <c r="AH23" s="45">
        <f t="shared" si="4"/>
        <v>467500</v>
      </c>
      <c r="AI23" s="46">
        <f t="shared" si="5"/>
        <v>293500</v>
      </c>
      <c r="AJ23" s="47">
        <f>SUMPRODUCT(--('background 118-no2-2010'!$B$6:$B$950=AH23),--('background 118-no2-2010'!$C$6:$C$950=AI23),('background 118-no2-2010'!$F$6:$F$950))</f>
        <v>12.374155999999999</v>
      </c>
      <c r="AK23" s="48" t="str">
        <f t="shared" si="6"/>
        <v/>
      </c>
    </row>
    <row r="24" spans="1:37" ht="26.25" customHeight="1" thickBot="1">
      <c r="A24" s="17" t="s">
        <v>148</v>
      </c>
      <c r="B24" s="161" t="s">
        <v>237</v>
      </c>
      <c r="C24" s="113" t="str">
        <f>'(11)'!B27</f>
        <v xml:space="preserve">pizza Express st marys road </v>
      </c>
      <c r="D24" s="113" t="s">
        <v>127</v>
      </c>
      <c r="E24" s="4" t="s">
        <v>38</v>
      </c>
      <c r="F24" s="20">
        <v>473749</v>
      </c>
      <c r="G24" s="17">
        <v>287214</v>
      </c>
      <c r="H24" s="4">
        <v>16</v>
      </c>
      <c r="I24" s="15" t="s">
        <v>58</v>
      </c>
      <c r="J24" s="16" t="s">
        <v>19</v>
      </c>
      <c r="K24" s="16">
        <v>0</v>
      </c>
      <c r="L24" s="16">
        <v>1.4</v>
      </c>
      <c r="M24" s="43" t="s">
        <v>18</v>
      </c>
      <c r="N24" s="111">
        <f t="shared" ca="1" si="7"/>
        <v>42.8</v>
      </c>
      <c r="O24" s="111">
        <f t="shared" ca="1" si="7"/>
        <v>29.2</v>
      </c>
      <c r="P24" s="111">
        <f t="shared" ca="1" si="7"/>
        <v>16.899999999999999</v>
      </c>
      <c r="Q24" s="111">
        <f t="shared" ca="1" si="7"/>
        <v>13.5</v>
      </c>
      <c r="R24" s="111">
        <f t="shared" ca="1" si="7"/>
        <v>14.9</v>
      </c>
      <c r="S24" s="111">
        <f t="shared" ca="1" si="7"/>
        <v>21.7</v>
      </c>
      <c r="T24" s="111">
        <f t="shared" ca="1" si="7"/>
        <v>22.5</v>
      </c>
      <c r="U24" s="109">
        <f t="shared" ca="1" si="7"/>
        <v>25.5</v>
      </c>
      <c r="V24" s="111">
        <f t="shared" ca="1" si="22"/>
        <v>29.9</v>
      </c>
      <c r="W24" s="111">
        <f t="shared" ca="1" si="22"/>
        <v>28.6</v>
      </c>
      <c r="X24" s="111">
        <f ca="1">IF(ISNUMBER(INDIRECT("'"&amp;X$2&amp;"'!H"&amp;($H24+11)))=TRUE,INDIRECT("'"&amp;X$2&amp;"'!H"&amp;($H24+11)),"")</f>
        <v>37.9</v>
      </c>
      <c r="Y24" s="111">
        <f t="shared" ca="1" si="22"/>
        <v>33.200000000000003</v>
      </c>
      <c r="Z24" s="9">
        <f t="shared" ref="Z24" ca="1" si="30">AVERAGE(N24:Y24)</f>
        <v>26.383333333333329</v>
      </c>
      <c r="AA24" s="9">
        <f t="shared" ref="AA24" ca="1" si="31">Z24*$Z$2</f>
        <v>20.315166666666663</v>
      </c>
      <c r="AB24" s="9">
        <f t="shared" ref="AB24" ca="1" si="32">STDEV(N24:Y24)</f>
        <v>9.0423079649685434</v>
      </c>
      <c r="AC24" s="23">
        <v>12</v>
      </c>
      <c r="AD24" s="23">
        <f t="shared" ref="AD24" ca="1" si="33">COUNT(N24:Y24)</f>
        <v>12</v>
      </c>
      <c r="AE24" s="24">
        <f t="shared" ref="AE24" ca="1" si="34">CONFIDENCE(1-$AB$2, AB24, AD24)</f>
        <v>3.3452205553101333</v>
      </c>
      <c r="AF24" s="37">
        <f t="shared" ref="AF24" ca="1" si="35">AD24/AC24</f>
        <v>1</v>
      </c>
      <c r="AG24" s="37">
        <f t="shared" ref="AG24" ca="1" si="36">AD24/12</f>
        <v>1</v>
      </c>
      <c r="AH24" s="45">
        <f t="shared" si="4"/>
        <v>472500</v>
      </c>
      <c r="AI24" s="46">
        <f t="shared" si="5"/>
        <v>286500</v>
      </c>
      <c r="AJ24" s="47">
        <f>SUMPRODUCT(--('background 118-no2-2010'!$B$6:$B$950=AH24),--('background 118-no2-2010'!$C$6:$C$950=AI24),('background 118-no2-2010'!$F$6:$F$950))</f>
        <v>12.477888</v>
      </c>
      <c r="AK24" s="48" t="str">
        <f t="shared" si="6"/>
        <v/>
      </c>
    </row>
    <row r="25" spans="1:37" ht="26.25" customHeight="1" thickBot="1">
      <c r="A25" s="162" t="s">
        <v>160</v>
      </c>
      <c r="B25" s="161" t="s">
        <v>214</v>
      </c>
      <c r="C25" s="158" t="str">
        <f>'(12)'!B32</f>
        <v>coach and horse kibworth</v>
      </c>
      <c r="D25" s="161" t="s">
        <v>126</v>
      </c>
      <c r="E25" s="4" t="s">
        <v>38</v>
      </c>
      <c r="F25" s="20">
        <v>468403</v>
      </c>
      <c r="G25" s="17">
        <v>294298</v>
      </c>
      <c r="H25" s="4">
        <v>21</v>
      </c>
      <c r="I25" s="15" t="s">
        <v>58</v>
      </c>
      <c r="J25" s="16" t="s">
        <v>19</v>
      </c>
      <c r="K25" s="16">
        <v>2.2000000000000002</v>
      </c>
      <c r="L25" s="16">
        <v>2.5</v>
      </c>
      <c r="M25" s="163" t="s">
        <v>18</v>
      </c>
      <c r="N25" s="111">
        <f t="shared" ca="1" si="7"/>
        <v>31.4</v>
      </c>
      <c r="O25" s="111">
        <f t="shared" ca="1" si="7"/>
        <v>22.5</v>
      </c>
      <c r="P25" s="111">
        <f t="shared" ca="1" si="7"/>
        <v>16.600000000000001</v>
      </c>
      <c r="Q25" s="111">
        <f t="shared" ca="1" si="7"/>
        <v>11.3</v>
      </c>
      <c r="R25" s="111">
        <f t="shared" ca="1" si="7"/>
        <v>11.6</v>
      </c>
      <c r="S25" s="111">
        <f t="shared" ca="1" si="7"/>
        <v>14.1</v>
      </c>
      <c r="T25" s="111">
        <f t="shared" ca="1" si="7"/>
        <v>12.3</v>
      </c>
      <c r="U25" s="109">
        <f t="shared" ca="1" si="7"/>
        <v>14.1</v>
      </c>
      <c r="V25" s="111">
        <f t="shared" ca="1" si="22"/>
        <v>20.9</v>
      </c>
      <c r="W25" s="111">
        <f t="shared" ca="1" si="22"/>
        <v>21.4</v>
      </c>
      <c r="X25" s="111">
        <f t="shared" ref="X25:Y38" ca="1" si="37">IF(ISNUMBER(INDIRECT("'"&amp;X$2&amp;"'!H"&amp;($H25+11)))=TRUE,INDIRECT("'"&amp;X$2&amp;"'!H"&amp;($H25+11)),"")</f>
        <v>31.3</v>
      </c>
      <c r="Y25" s="111">
        <f t="shared" ca="1" si="22"/>
        <v>26</v>
      </c>
      <c r="Z25" s="9">
        <f t="shared" ref="Z25:Z27" ca="1" si="38">AVERAGE(N25:Y25)</f>
        <v>19.458333333333332</v>
      </c>
      <c r="AA25" s="9">
        <f t="shared" ref="AA25:AA27" ca="1" si="39">Z25*$Z$2</f>
        <v>14.982916666666666</v>
      </c>
      <c r="AB25" s="9">
        <f t="shared" ref="AB25:AB27" ca="1" si="40">STDEV(N25:Y25)</f>
        <v>7.2980020096827403</v>
      </c>
      <c r="AC25" s="23">
        <v>12</v>
      </c>
      <c r="AD25" s="23">
        <f t="shared" ref="AD25:AD27" ca="1" si="41">COUNT(N25:Y25)</f>
        <v>12</v>
      </c>
      <c r="AE25" s="24">
        <f t="shared" ref="AE25:AE27" ca="1" si="42">CONFIDENCE(1-$AB$2, AB25, AD25)</f>
        <v>2.699910955263543</v>
      </c>
      <c r="AF25" s="37">
        <f t="shared" ref="AF25:AF27" ca="1" si="43">AD25/AC25</f>
        <v>1</v>
      </c>
      <c r="AG25" s="37">
        <f t="shared" ref="AG25:AG27" ca="1" si="44">AD25/12</f>
        <v>1</v>
      </c>
      <c r="AH25" s="45">
        <f t="shared" si="4"/>
        <v>467500</v>
      </c>
      <c r="AI25" s="46">
        <f t="shared" si="5"/>
        <v>293500</v>
      </c>
      <c r="AJ25" s="47">
        <f>SUMPRODUCT(--('background 118-no2-2010'!$B$6:$B$950=AH25),--('background 118-no2-2010'!$C$6:$C$950=AI25),('background 118-no2-2010'!$F$6:$F$950))</f>
        <v>12.374155999999999</v>
      </c>
      <c r="AK25" s="48">
        <f t="shared" ca="1" si="6"/>
        <v>14.575842240791332</v>
      </c>
    </row>
    <row r="26" spans="1:37" ht="26.25" customHeight="1" thickBot="1">
      <c r="A26" s="162" t="s">
        <v>161</v>
      </c>
      <c r="B26" s="161" t="s">
        <v>238</v>
      </c>
      <c r="C26" s="158" t="str">
        <f>'(12)'!B33</f>
        <v>lamppost 29 church road kibworth</v>
      </c>
      <c r="D26" s="161" t="s">
        <v>126</v>
      </c>
      <c r="E26" s="4" t="s">
        <v>38</v>
      </c>
      <c r="F26" s="20">
        <v>468412</v>
      </c>
      <c r="G26" s="17">
        <v>294218</v>
      </c>
      <c r="H26" s="4">
        <v>22</v>
      </c>
      <c r="I26" s="15" t="s">
        <v>58</v>
      </c>
      <c r="J26" s="16" t="s">
        <v>19</v>
      </c>
      <c r="K26" s="16">
        <v>10.199999999999999</v>
      </c>
      <c r="L26" s="16">
        <v>2</v>
      </c>
      <c r="M26" s="163" t="s">
        <v>18</v>
      </c>
      <c r="N26" s="111">
        <f t="shared" ref="N26:U38" ca="1" si="45">IF(ISNUMBER(INDIRECT("'"&amp;N$2&amp;"'!H"&amp;($H26+11)))=TRUE,INDIRECT("'"&amp;N$2&amp;"'!H"&amp;($H26+11)),"")</f>
        <v>27.8</v>
      </c>
      <c r="O26" s="111">
        <f t="shared" ca="1" si="45"/>
        <v>21.4</v>
      </c>
      <c r="P26" s="111">
        <f t="shared" ca="1" si="45"/>
        <v>17.100000000000001</v>
      </c>
      <c r="Q26" s="111">
        <f t="shared" ca="1" si="45"/>
        <v>10.5</v>
      </c>
      <c r="R26" s="111">
        <f t="shared" ca="1" si="45"/>
        <v>11.5</v>
      </c>
      <c r="S26" s="111">
        <f t="shared" ca="1" si="45"/>
        <v>13.3</v>
      </c>
      <c r="T26" s="111">
        <f t="shared" ca="1" si="45"/>
        <v>12.4</v>
      </c>
      <c r="U26" s="109">
        <f t="shared" ca="1" si="45"/>
        <v>14.2</v>
      </c>
      <c r="V26" s="111">
        <f t="shared" ca="1" si="22"/>
        <v>21.6</v>
      </c>
      <c r="W26" s="111">
        <f t="shared" ca="1" si="22"/>
        <v>22.6</v>
      </c>
      <c r="X26" s="111">
        <f t="shared" ca="1" si="37"/>
        <v>24.5</v>
      </c>
      <c r="Y26" s="111">
        <f t="shared" ca="1" si="22"/>
        <v>20</v>
      </c>
      <c r="Z26" s="9">
        <f t="shared" ca="1" si="38"/>
        <v>18.074999999999999</v>
      </c>
      <c r="AA26" s="9">
        <f t="shared" ca="1" si="39"/>
        <v>13.91775</v>
      </c>
      <c r="AB26" s="9">
        <f t="shared" ca="1" si="40"/>
        <v>5.6817290902106032</v>
      </c>
      <c r="AC26" s="23">
        <v>12</v>
      </c>
      <c r="AD26" s="23">
        <f t="shared" ca="1" si="41"/>
        <v>12</v>
      </c>
      <c r="AE26" s="24">
        <f t="shared" ca="1" si="42"/>
        <v>2.1019674419308689</v>
      </c>
      <c r="AF26" s="37">
        <f t="shared" ca="1" si="43"/>
        <v>1</v>
      </c>
      <c r="AG26" s="37">
        <f t="shared" ca="1" si="44"/>
        <v>1</v>
      </c>
      <c r="AH26" s="45">
        <f t="shared" si="4"/>
        <v>467500</v>
      </c>
      <c r="AI26" s="46">
        <f t="shared" si="5"/>
        <v>293500</v>
      </c>
      <c r="AJ26" s="47">
        <f>SUMPRODUCT(--('background 118-no2-2010'!$B$6:$B$950=AH26),--('background 118-no2-2010'!$C$6:$C$950=AI26),('background 118-no2-2010'!$F$6:$F$950))</f>
        <v>12.374155999999999</v>
      </c>
      <c r="AK26" s="48">
        <f t="shared" ca="1" si="6"/>
        <v>13.263857088233912</v>
      </c>
    </row>
    <row r="27" spans="1:37" ht="26.25" customHeight="1" thickBot="1">
      <c r="A27" s="162" t="s">
        <v>162</v>
      </c>
      <c r="B27" s="161" t="s">
        <v>217</v>
      </c>
      <c r="C27" s="158" t="str">
        <f>'(12)'!B34</f>
        <v>106 main street kibworth</v>
      </c>
      <c r="D27" s="161" t="s">
        <v>126</v>
      </c>
      <c r="E27" s="4" t="s">
        <v>38</v>
      </c>
      <c r="F27" s="20">
        <v>468027</v>
      </c>
      <c r="G27" s="17">
        <v>294570</v>
      </c>
      <c r="H27" s="4">
        <v>23</v>
      </c>
      <c r="I27" s="15" t="s">
        <v>58</v>
      </c>
      <c r="J27" s="16" t="s">
        <v>19</v>
      </c>
      <c r="K27" s="16">
        <v>0</v>
      </c>
      <c r="L27" s="16">
        <v>1.7</v>
      </c>
      <c r="M27" s="163" t="s">
        <v>18</v>
      </c>
      <c r="N27" s="111">
        <f t="shared" ca="1" si="45"/>
        <v>37.6</v>
      </c>
      <c r="O27" s="111">
        <f t="shared" ca="1" si="45"/>
        <v>27.2</v>
      </c>
      <c r="P27" s="111">
        <f t="shared" ca="1" si="45"/>
        <v>15.4</v>
      </c>
      <c r="Q27" s="111">
        <f t="shared" ca="1" si="45"/>
        <v>12.2</v>
      </c>
      <c r="R27" s="111">
        <f t="shared" ca="1" si="45"/>
        <v>11.1</v>
      </c>
      <c r="S27" s="111">
        <f t="shared" ca="1" si="45"/>
        <v>12.4</v>
      </c>
      <c r="T27" s="111">
        <f t="shared" ca="1" si="45"/>
        <v>15.8</v>
      </c>
      <c r="U27" s="109">
        <f t="shared" ca="1" si="45"/>
        <v>15.3</v>
      </c>
      <c r="V27" s="111">
        <f t="shared" ca="1" si="22"/>
        <v>22.1</v>
      </c>
      <c r="W27" s="111">
        <f t="shared" ca="1" si="22"/>
        <v>26.8</v>
      </c>
      <c r="X27" s="111">
        <f t="shared" ca="1" si="37"/>
        <v>31</v>
      </c>
      <c r="Y27" s="111">
        <f t="shared" ca="1" si="22"/>
        <v>24.5</v>
      </c>
      <c r="Z27" s="9">
        <f t="shared" ca="1" si="38"/>
        <v>20.950000000000003</v>
      </c>
      <c r="AA27" s="9">
        <f t="shared" ca="1" si="39"/>
        <v>16.131500000000003</v>
      </c>
      <c r="AB27" s="9">
        <f t="shared" ca="1" si="40"/>
        <v>8.5353276552114963</v>
      </c>
      <c r="AC27" s="23">
        <v>12</v>
      </c>
      <c r="AD27" s="23">
        <f t="shared" ca="1" si="41"/>
        <v>12</v>
      </c>
      <c r="AE27" s="24">
        <f t="shared" ca="1" si="42"/>
        <v>3.1576621399246787</v>
      </c>
      <c r="AF27" s="37">
        <f t="shared" ca="1" si="43"/>
        <v>1</v>
      </c>
      <c r="AG27" s="37">
        <f t="shared" ca="1" si="44"/>
        <v>1</v>
      </c>
      <c r="AH27" s="45">
        <f t="shared" si="4"/>
        <v>467500</v>
      </c>
      <c r="AI27" s="46">
        <f t="shared" si="5"/>
        <v>294500</v>
      </c>
      <c r="AJ27" s="47">
        <f>SUMPRODUCT(--('background 118-no2-2010'!$B$6:$B$950=AH27),--('background 118-no2-2010'!$C$6:$C$950=AI27),('background 118-no2-2010'!$F$6:$F$950))</f>
        <v>14.268840000000001</v>
      </c>
      <c r="AK27" s="48" t="str">
        <f t="shared" si="6"/>
        <v/>
      </c>
    </row>
    <row r="28" spans="1:37" ht="26.25" customHeight="1" thickBot="1">
      <c r="A28" s="162" t="s">
        <v>169</v>
      </c>
      <c r="B28" s="161" t="s">
        <v>215</v>
      </c>
      <c r="C28" s="165" t="str">
        <f>'(12)'!B35</f>
        <v>lampost outside 52 Leicester Road</v>
      </c>
      <c r="D28" s="161" t="s">
        <v>126</v>
      </c>
      <c r="E28" s="4" t="s">
        <v>38</v>
      </c>
      <c r="F28" s="20">
        <v>468982</v>
      </c>
      <c r="G28" s="17">
        <v>293824</v>
      </c>
      <c r="H28" s="4">
        <v>24</v>
      </c>
      <c r="I28" s="15" t="s">
        <v>58</v>
      </c>
      <c r="J28" s="16" t="s">
        <v>19</v>
      </c>
      <c r="K28" s="16">
        <v>9</v>
      </c>
      <c r="L28" s="16">
        <v>2.2000000000000002</v>
      </c>
      <c r="M28" s="163" t="s">
        <v>18</v>
      </c>
      <c r="N28" s="111">
        <f t="shared" ca="1" si="45"/>
        <v>28.4</v>
      </c>
      <c r="O28" s="111">
        <f t="shared" ca="1" si="45"/>
        <v>17.5</v>
      </c>
      <c r="P28" s="111">
        <f t="shared" ca="1" si="45"/>
        <v>14.8</v>
      </c>
      <c r="Q28" s="111">
        <f t="shared" ca="1" si="45"/>
        <v>12.6</v>
      </c>
      <c r="R28" s="111">
        <f t="shared" ca="1" si="45"/>
        <v>11.5</v>
      </c>
      <c r="S28" s="111">
        <f t="shared" ca="1" si="45"/>
        <v>13.6</v>
      </c>
      <c r="T28" s="111">
        <f t="shared" ca="1" si="45"/>
        <v>12.5</v>
      </c>
      <c r="U28" s="175">
        <f t="shared" ca="1" si="45"/>
        <v>14</v>
      </c>
      <c r="V28" s="111">
        <f t="shared" ca="1" si="22"/>
        <v>21.2</v>
      </c>
      <c r="W28" s="111">
        <f t="shared" ca="1" si="22"/>
        <v>22.9</v>
      </c>
      <c r="X28" s="111">
        <f t="shared" ca="1" si="37"/>
        <v>31.3</v>
      </c>
      <c r="Y28" s="111">
        <f t="shared" ca="1" si="22"/>
        <v>8.8000000000000007</v>
      </c>
      <c r="Z28" s="9">
        <f t="shared" ref="Z28:Z35" ca="1" si="46">AVERAGE(N28:Y28)</f>
        <v>17.425000000000001</v>
      </c>
      <c r="AA28" s="9">
        <f t="shared" ref="AA28:AA35" ca="1" si="47">Z28*$Z$2</f>
        <v>13.417250000000001</v>
      </c>
      <c r="AB28" s="9">
        <f t="shared" ref="AB28:AB35" ca="1" si="48">STDEV(N28:Y28)</f>
        <v>7.0548661478185535</v>
      </c>
      <c r="AC28" s="23">
        <v>13</v>
      </c>
      <c r="AD28" s="23">
        <f t="shared" ref="AD28:AD35" ca="1" si="49">COUNT(N28:Y28)</f>
        <v>12</v>
      </c>
      <c r="AE28" s="24">
        <f t="shared" ref="AE28:AE35" ca="1" si="50">CONFIDENCE(1-$AB$2, AB28, AD28)</f>
        <v>2.6099623397118328</v>
      </c>
      <c r="AF28" s="37">
        <f t="shared" ref="AF28:AF29" ca="1" si="51">AD28/AC28</f>
        <v>0.92307692307692313</v>
      </c>
      <c r="AG28" s="37">
        <f t="shared" ref="AG28:AG35" ca="1" si="52">AD28/12</f>
        <v>1</v>
      </c>
      <c r="AH28" s="45">
        <f t="shared" si="4"/>
        <v>467500</v>
      </c>
      <c r="AI28" s="46">
        <f t="shared" si="5"/>
        <v>293500</v>
      </c>
      <c r="AJ28" s="47">
        <f>SUMPRODUCT(--('background 118-no2-2010'!$B$6:$B$950=AH28),--('background 118-no2-2010'!$C$6:$C$950=AI28),('background 118-no2-2010'!$F$6:$F$950))</f>
        <v>12.374155999999999</v>
      </c>
      <c r="AK28" s="48">
        <f t="shared" ca="1" si="6"/>
        <v>13.010483395149278</v>
      </c>
    </row>
    <row r="29" spans="1:37" ht="26.25" customHeight="1" thickBot="1">
      <c r="A29" s="162" t="s">
        <v>170</v>
      </c>
      <c r="B29" s="161" t="s">
        <v>216</v>
      </c>
      <c r="C29" s="165" t="str">
        <f>'(12)'!B36</f>
        <v xml:space="preserve">road sign on leicester road, rear of 9 Milestone Close </v>
      </c>
      <c r="D29" s="161" t="s">
        <v>126</v>
      </c>
      <c r="E29" s="4" t="s">
        <v>38</v>
      </c>
      <c r="F29" s="20">
        <v>469037</v>
      </c>
      <c r="G29" s="17">
        <v>293796</v>
      </c>
      <c r="H29" s="4">
        <v>25</v>
      </c>
      <c r="I29" s="15" t="s">
        <v>58</v>
      </c>
      <c r="J29" s="16" t="s">
        <v>19</v>
      </c>
      <c r="K29" s="16">
        <v>12</v>
      </c>
      <c r="L29" s="16">
        <v>2</v>
      </c>
      <c r="M29" s="163" t="s">
        <v>18</v>
      </c>
      <c r="N29" s="111">
        <f t="shared" ca="1" si="45"/>
        <v>29.8</v>
      </c>
      <c r="O29" s="111">
        <f t="shared" ca="1" si="45"/>
        <v>18.899999999999999</v>
      </c>
      <c r="P29" s="111">
        <f t="shared" ca="1" si="45"/>
        <v>10.5</v>
      </c>
      <c r="Q29" s="111">
        <f t="shared" ca="1" si="45"/>
        <v>15.6</v>
      </c>
      <c r="R29" s="111">
        <f t="shared" ca="1" si="45"/>
        <v>16.600000000000001</v>
      </c>
      <c r="S29" s="111">
        <f t="shared" ca="1" si="45"/>
        <v>18.600000000000001</v>
      </c>
      <c r="T29" s="111">
        <f t="shared" ca="1" si="45"/>
        <v>12.7</v>
      </c>
      <c r="U29" s="175">
        <f t="shared" ca="1" si="45"/>
        <v>17.399999999999999</v>
      </c>
      <c r="V29" s="111">
        <f t="shared" ca="1" si="22"/>
        <v>23.3</v>
      </c>
      <c r="W29" s="111">
        <f t="shared" ca="1" si="22"/>
        <v>21.5</v>
      </c>
      <c r="X29" s="111">
        <f t="shared" ca="1" si="37"/>
        <v>30.4</v>
      </c>
      <c r="Y29" s="111">
        <f t="shared" ca="1" si="22"/>
        <v>22.6</v>
      </c>
      <c r="Z29" s="9">
        <f t="shared" ca="1" si="46"/>
        <v>19.824999999999999</v>
      </c>
      <c r="AA29" s="9">
        <f t="shared" ca="1" si="47"/>
        <v>15.26525</v>
      </c>
      <c r="AB29" s="9">
        <f t="shared" ca="1" si="48"/>
        <v>6.0911448393996848</v>
      </c>
      <c r="AC29" s="23">
        <v>14</v>
      </c>
      <c r="AD29" s="23">
        <f t="shared" ca="1" si="49"/>
        <v>12</v>
      </c>
      <c r="AE29" s="24">
        <f t="shared" ca="1" si="50"/>
        <v>2.2534316461098274</v>
      </c>
      <c r="AF29" s="37">
        <f t="shared" ca="1" si="51"/>
        <v>0.8571428571428571</v>
      </c>
      <c r="AG29" s="37">
        <f t="shared" ca="1" si="52"/>
        <v>1</v>
      </c>
      <c r="AH29" s="45">
        <f t="shared" si="4"/>
        <v>468500</v>
      </c>
      <c r="AI29" s="46">
        <f t="shared" si="5"/>
        <v>293500</v>
      </c>
      <c r="AJ29" s="47">
        <f>SUMPRODUCT(--('background 118-no2-2010'!$B$6:$B$950=AH29),--('background 118-no2-2010'!$C$6:$C$950=AI29),('background 118-no2-2010'!$F$6:$F$950))</f>
        <v>14.215846000000001</v>
      </c>
      <c r="AK29" s="48">
        <f t="shared" ca="1" si="6"/>
        <v>14.78687193172877</v>
      </c>
    </row>
    <row r="30" spans="1:37" ht="26.25" customHeight="1" thickBot="1">
      <c r="A30" s="162" t="s">
        <v>177</v>
      </c>
      <c r="B30" s="161" t="s">
        <v>220</v>
      </c>
      <c r="C30" s="166" t="str">
        <f>'(09)'!B37</f>
        <v>3 dunton road BA</v>
      </c>
      <c r="D30" s="161" t="s">
        <v>183</v>
      </c>
      <c r="E30" s="4" t="s">
        <v>38</v>
      </c>
      <c r="F30" s="20">
        <v>453583</v>
      </c>
      <c r="G30" s="17">
        <v>292002</v>
      </c>
      <c r="H30" s="4">
        <v>26</v>
      </c>
      <c r="I30" s="15" t="s">
        <v>58</v>
      </c>
      <c r="J30" s="168" t="s">
        <v>19</v>
      </c>
      <c r="K30" s="16">
        <v>2.9</v>
      </c>
      <c r="L30" s="16">
        <v>1.5</v>
      </c>
      <c r="M30" s="163" t="s">
        <v>67</v>
      </c>
      <c r="N30" s="111">
        <f t="shared" ca="1" si="45"/>
        <v>23</v>
      </c>
      <c r="O30" s="111">
        <f t="shared" ca="1" si="45"/>
        <v>15.6</v>
      </c>
      <c r="P30" s="111">
        <f t="shared" ca="1" si="45"/>
        <v>10.3</v>
      </c>
      <c r="Q30" s="111">
        <f t="shared" ca="1" si="45"/>
        <v>17.3</v>
      </c>
      <c r="R30" s="111">
        <f t="shared" ca="1" si="45"/>
        <v>15.3</v>
      </c>
      <c r="S30" s="111">
        <f t="shared" ca="1" si="45"/>
        <v>18.2</v>
      </c>
      <c r="T30" s="111">
        <f t="shared" ca="1" si="45"/>
        <v>14.1</v>
      </c>
      <c r="U30" s="175">
        <f t="shared" ca="1" si="45"/>
        <v>20.399999999999999</v>
      </c>
      <c r="V30" s="111">
        <f t="shared" ca="1" si="22"/>
        <v>24.6</v>
      </c>
      <c r="W30" s="111">
        <f t="shared" ca="1" si="22"/>
        <v>25</v>
      </c>
      <c r="X30" s="111">
        <f t="shared" ca="1" si="37"/>
        <v>30</v>
      </c>
      <c r="Y30" s="111">
        <f t="shared" ca="1" si="22"/>
        <v>26.8</v>
      </c>
      <c r="Z30" s="9">
        <f t="shared" ca="1" si="46"/>
        <v>20.05</v>
      </c>
      <c r="AA30" s="9">
        <f t="shared" ca="1" si="47"/>
        <v>15.438500000000001</v>
      </c>
      <c r="AB30" s="9">
        <f t="shared" ca="1" si="48"/>
        <v>5.8961466615532423</v>
      </c>
      <c r="AC30" s="23"/>
      <c r="AD30" s="23">
        <f t="shared" ca="1" si="49"/>
        <v>12</v>
      </c>
      <c r="AE30" s="24">
        <f t="shared" ca="1" si="50"/>
        <v>2.1812916664379216</v>
      </c>
      <c r="AF30" s="37"/>
      <c r="AG30" s="37">
        <f t="shared" ca="1" si="52"/>
        <v>1</v>
      </c>
      <c r="AH30" s="45">
        <f t="shared" si="4"/>
        <v>452500</v>
      </c>
      <c r="AI30" s="46">
        <f t="shared" si="5"/>
        <v>291500</v>
      </c>
      <c r="AJ30" s="47">
        <f>SUMPRODUCT(--('background 118-no2-2010'!$B$6:$B$950=AH30),--('background 118-no2-2010'!$C$6:$C$950=AI30),('background 118-no2-2010'!$F$6:$F$950))</f>
        <v>11.559388</v>
      </c>
      <c r="AK30" s="48">
        <f t="shared" ca="1" si="6"/>
        <v>14.522317402452259</v>
      </c>
    </row>
    <row r="31" spans="1:37" ht="26.25" customHeight="1" thickBot="1">
      <c r="A31" s="162" t="s">
        <v>178</v>
      </c>
      <c r="B31" s="161" t="s">
        <v>218</v>
      </c>
      <c r="C31" s="167" t="str">
        <f>'(09)'!B38</f>
        <v>26 Dunton Road BA</v>
      </c>
      <c r="D31" s="161" t="s">
        <v>183</v>
      </c>
      <c r="E31" s="4" t="s">
        <v>38</v>
      </c>
      <c r="F31" s="20">
        <v>453625</v>
      </c>
      <c r="G31" s="17">
        <v>291935</v>
      </c>
      <c r="H31" s="4">
        <v>27</v>
      </c>
      <c r="I31" s="15" t="s">
        <v>58</v>
      </c>
      <c r="J31" s="168" t="s">
        <v>19</v>
      </c>
      <c r="K31" s="16">
        <v>2</v>
      </c>
      <c r="L31" s="16">
        <v>0.2</v>
      </c>
      <c r="M31" s="163" t="s">
        <v>67</v>
      </c>
      <c r="N31" s="111">
        <f t="shared" ca="1" si="45"/>
        <v>25.9</v>
      </c>
      <c r="O31" s="111">
        <f t="shared" ca="1" si="45"/>
        <v>19.2</v>
      </c>
      <c r="P31" s="111">
        <f t="shared" ca="1" si="45"/>
        <v>18.600000000000001</v>
      </c>
      <c r="Q31" s="111">
        <f t="shared" ca="1" si="45"/>
        <v>11.6</v>
      </c>
      <c r="R31" s="111">
        <f t="shared" ca="1" si="45"/>
        <v>13.6</v>
      </c>
      <c r="S31" s="111">
        <f t="shared" ca="1" si="45"/>
        <v>15.8</v>
      </c>
      <c r="T31" s="111">
        <f t="shared" ca="1" si="45"/>
        <v>17.899999999999999</v>
      </c>
      <c r="U31" s="175">
        <f t="shared" ca="1" si="45"/>
        <v>17.399999999999999</v>
      </c>
      <c r="V31" s="111">
        <f t="shared" ca="1" si="22"/>
        <v>25.1</v>
      </c>
      <c r="W31" s="111">
        <f t="shared" ca="1" si="22"/>
        <v>19.600000000000001</v>
      </c>
      <c r="X31" s="111">
        <f t="shared" ca="1" si="37"/>
        <v>26.7</v>
      </c>
      <c r="Y31" s="111">
        <f t="shared" ca="1" si="22"/>
        <v>27.4</v>
      </c>
      <c r="Z31" s="9">
        <f t="shared" ca="1" si="46"/>
        <v>19.899999999999999</v>
      </c>
      <c r="AA31" s="9">
        <f t="shared" ca="1" si="47"/>
        <v>15.322999999999999</v>
      </c>
      <c r="AB31" s="9">
        <f t="shared" ca="1" si="48"/>
        <v>5.2521856922099195</v>
      </c>
      <c r="AC31" s="23"/>
      <c r="AD31" s="23">
        <f t="shared" ca="1" si="49"/>
        <v>12</v>
      </c>
      <c r="AE31" s="24">
        <f t="shared" ca="1" si="50"/>
        <v>1.9430569723962643</v>
      </c>
      <c r="AF31" s="37"/>
      <c r="AG31" s="37">
        <f t="shared" ca="1" si="52"/>
        <v>1</v>
      </c>
      <c r="AH31" s="45">
        <f t="shared" si="4"/>
        <v>452500</v>
      </c>
      <c r="AI31" s="46">
        <f t="shared" si="5"/>
        <v>291500</v>
      </c>
      <c r="AJ31" s="47">
        <f>SUMPRODUCT(--('background 118-no2-2010'!$B$6:$B$950=AH31),--('background 118-no2-2010'!$C$6:$C$950=AI31),('background 118-no2-2010'!$F$6:$F$950))</f>
        <v>11.559388</v>
      </c>
      <c r="AK31" s="48">
        <f t="shared" ca="1" si="6"/>
        <v>13.949636016271262</v>
      </c>
    </row>
    <row r="32" spans="1:37" ht="26.25" customHeight="1" thickBot="1">
      <c r="A32" s="162" t="s">
        <v>179</v>
      </c>
      <c r="B32" s="161" t="s">
        <v>219</v>
      </c>
      <c r="C32" s="167" t="str">
        <f>'(09)'!B39</f>
        <v>lampost est of 5 Lutterworth road Walcote</v>
      </c>
      <c r="D32" s="161" t="s">
        <v>184</v>
      </c>
      <c r="E32" s="4" t="s">
        <v>38</v>
      </c>
      <c r="F32" s="20">
        <v>456575</v>
      </c>
      <c r="G32" s="17">
        <v>283605</v>
      </c>
      <c r="H32" s="4">
        <v>28</v>
      </c>
      <c r="I32" s="15" t="s">
        <v>58</v>
      </c>
      <c r="J32" s="168" t="s">
        <v>19</v>
      </c>
      <c r="K32" s="16">
        <v>3</v>
      </c>
      <c r="L32" s="16">
        <v>0.2</v>
      </c>
      <c r="M32" s="163" t="s">
        <v>18</v>
      </c>
      <c r="N32" s="111">
        <f t="shared" ca="1" si="45"/>
        <v>30.7</v>
      </c>
      <c r="O32" s="111">
        <f t="shared" ca="1" si="45"/>
        <v>19.7</v>
      </c>
      <c r="P32" s="111">
        <f t="shared" ca="1" si="45"/>
        <v>13.5</v>
      </c>
      <c r="Q32" s="111">
        <f t="shared" ca="1" si="45"/>
        <v>10.4</v>
      </c>
      <c r="R32" s="111">
        <f t="shared" ca="1" si="45"/>
        <v>9.6</v>
      </c>
      <c r="S32" s="111">
        <f t="shared" ca="1" si="45"/>
        <v>12.8</v>
      </c>
      <c r="T32" s="111">
        <f t="shared" ca="1" si="45"/>
        <v>12.1</v>
      </c>
      <c r="U32" s="175">
        <f t="shared" ca="1" si="45"/>
        <v>12.5</v>
      </c>
      <c r="V32" s="111">
        <f t="shared" ca="1" si="22"/>
        <v>18.399999999999999</v>
      </c>
      <c r="W32" s="111">
        <f t="shared" ca="1" si="22"/>
        <v>19</v>
      </c>
      <c r="X32" s="111">
        <f t="shared" ca="1" si="37"/>
        <v>21.9</v>
      </c>
      <c r="Y32" s="111">
        <f t="shared" ca="1" si="22"/>
        <v>21.6</v>
      </c>
      <c r="Z32" s="9">
        <f t="shared" ca="1" si="46"/>
        <v>16.849999999999998</v>
      </c>
      <c r="AA32" s="9">
        <f t="shared" ca="1" si="47"/>
        <v>12.974499999999999</v>
      </c>
      <c r="AB32" s="9">
        <f t="shared" ca="1" si="48"/>
        <v>6.166699426612416</v>
      </c>
      <c r="AC32" s="23"/>
      <c r="AD32" s="23">
        <f t="shared" ca="1" si="49"/>
        <v>12</v>
      </c>
      <c r="AE32" s="24">
        <f t="shared" ca="1" si="50"/>
        <v>2.2813832220980799</v>
      </c>
      <c r="AF32" s="37"/>
      <c r="AG32" s="37">
        <f t="shared" ca="1" si="52"/>
        <v>1</v>
      </c>
      <c r="AH32" s="45">
        <f t="shared" si="4"/>
        <v>455500</v>
      </c>
      <c r="AI32" s="46">
        <f t="shared" si="5"/>
        <v>283500</v>
      </c>
      <c r="AJ32" s="47">
        <f>SUMPRODUCT(--('background 118-no2-2010'!$B$6:$B$950=AH32),--('background 118-no2-2010'!$C$6:$C$950=AI32),('background 118-no2-2010'!$F$6:$F$950))</f>
        <v>14.251714</v>
      </c>
      <c r="AK32" s="48">
        <f t="shared" ca="1" si="6"/>
        <v>13.513389498582397</v>
      </c>
    </row>
    <row r="33" spans="1:37" ht="26.25" customHeight="1" thickBot="1">
      <c r="A33" s="162" t="s">
        <v>180</v>
      </c>
      <c r="B33" s="161" t="s">
        <v>213</v>
      </c>
      <c r="C33" s="167" t="str">
        <f>'(09)'!B40</f>
        <v>sw junction welland park road and northamton road MH</v>
      </c>
      <c r="D33" s="161" t="s">
        <v>127</v>
      </c>
      <c r="E33" s="4" t="s">
        <v>38</v>
      </c>
      <c r="F33" s="20">
        <v>473596</v>
      </c>
      <c r="G33" s="17">
        <v>286821</v>
      </c>
      <c r="H33" s="4">
        <v>29</v>
      </c>
      <c r="I33" s="15" t="s">
        <v>58</v>
      </c>
      <c r="J33" s="168" t="s">
        <v>19</v>
      </c>
      <c r="K33" s="16">
        <v>14</v>
      </c>
      <c r="L33" s="16">
        <v>2.2999999999999998</v>
      </c>
      <c r="M33" s="163" t="s">
        <v>67</v>
      </c>
      <c r="N33" s="111">
        <f t="shared" ca="1" si="45"/>
        <v>47.8</v>
      </c>
      <c r="O33" s="111">
        <f t="shared" ca="1" si="45"/>
        <v>32.200000000000003</v>
      </c>
      <c r="P33" s="111">
        <f t="shared" ca="1" si="45"/>
        <v>21.7</v>
      </c>
      <c r="Q33" s="111">
        <f t="shared" ca="1" si="45"/>
        <v>19.8</v>
      </c>
      <c r="R33" s="111">
        <f t="shared" ca="1" si="45"/>
        <v>17.2</v>
      </c>
      <c r="S33" s="111">
        <f t="shared" ca="1" si="45"/>
        <v>23.7</v>
      </c>
      <c r="T33" s="111">
        <f t="shared" ca="1" si="45"/>
        <v>19.2</v>
      </c>
      <c r="U33" s="175">
        <f t="shared" ca="1" si="45"/>
        <v>25.5</v>
      </c>
      <c r="V33" s="111">
        <f t="shared" ca="1" si="22"/>
        <v>31.5</v>
      </c>
      <c r="W33" s="111">
        <f t="shared" ca="1" si="22"/>
        <v>34.1</v>
      </c>
      <c r="X33" s="111">
        <f t="shared" ca="1" si="37"/>
        <v>40.4</v>
      </c>
      <c r="Y33" s="111">
        <f t="shared" ca="1" si="22"/>
        <v>30.3</v>
      </c>
      <c r="Z33" s="9">
        <f t="shared" ca="1" si="46"/>
        <v>28.616666666666664</v>
      </c>
      <c r="AA33" s="9">
        <f t="shared" ca="1" si="47"/>
        <v>22.034833333333331</v>
      </c>
      <c r="AB33" s="9">
        <f t="shared" ca="1" si="48"/>
        <v>9.241097271854624</v>
      </c>
      <c r="AC33" s="23"/>
      <c r="AD33" s="23">
        <f t="shared" ca="1" si="49"/>
        <v>12</v>
      </c>
      <c r="AE33" s="24">
        <f t="shared" ca="1" si="50"/>
        <v>3.4187630710204444</v>
      </c>
      <c r="AF33" s="37"/>
      <c r="AG33" s="37">
        <f t="shared" ca="1" si="52"/>
        <v>1</v>
      </c>
      <c r="AH33" s="45">
        <f t="shared" si="4"/>
        <v>472500</v>
      </c>
      <c r="AI33" s="46">
        <f t="shared" si="5"/>
        <v>286500</v>
      </c>
      <c r="AJ33" s="47">
        <f>SUMPRODUCT(--('background 118-no2-2010'!$B$6:$B$950=AH33),--('background 118-no2-2010'!$C$6:$C$950=AI33),('background 118-no2-2010'!$F$6:$F$950))</f>
        <v>12.477888</v>
      </c>
      <c r="AK33" s="48">
        <f t="shared" ca="1" si="6"/>
        <v>17.502189019543962</v>
      </c>
    </row>
    <row r="34" spans="1:37" ht="26.25" customHeight="1" thickBot="1">
      <c r="A34" s="162" t="s">
        <v>181</v>
      </c>
      <c r="B34" s="161" t="s">
        <v>239</v>
      </c>
      <c r="C34" s="167" t="str">
        <f>'(09)'!B41</f>
        <v>53 northamton road MH</v>
      </c>
      <c r="D34" s="161" t="s">
        <v>127</v>
      </c>
      <c r="E34" s="4" t="s">
        <v>38</v>
      </c>
      <c r="F34" s="20">
        <v>473598</v>
      </c>
      <c r="G34" s="17">
        <v>286851</v>
      </c>
      <c r="H34" s="4">
        <v>30</v>
      </c>
      <c r="I34" s="15" t="s">
        <v>58</v>
      </c>
      <c r="J34" s="168" t="s">
        <v>19</v>
      </c>
      <c r="K34" s="16">
        <v>9</v>
      </c>
      <c r="L34" s="16">
        <v>1</v>
      </c>
      <c r="M34" s="163" t="s">
        <v>67</v>
      </c>
      <c r="N34" s="111">
        <f t="shared" ca="1" si="45"/>
        <v>40.4</v>
      </c>
      <c r="O34" s="111">
        <f t="shared" ca="1" si="45"/>
        <v>24.6</v>
      </c>
      <c r="P34" s="111">
        <f t="shared" ca="1" si="45"/>
        <v>24.2</v>
      </c>
      <c r="Q34" s="111">
        <f t="shared" ca="1" si="45"/>
        <v>24.5</v>
      </c>
      <c r="R34" s="111">
        <f t="shared" ca="1" si="45"/>
        <v>25</v>
      </c>
      <c r="S34" s="111">
        <f t="shared" ca="1" si="45"/>
        <v>29.1</v>
      </c>
      <c r="T34" s="111">
        <f t="shared" ca="1" si="45"/>
        <v>21.1</v>
      </c>
      <c r="U34" s="175" t="str">
        <f t="shared" ca="1" si="45"/>
        <v/>
      </c>
      <c r="V34" s="111">
        <f t="shared" ca="1" si="22"/>
        <v>33.9</v>
      </c>
      <c r="W34" s="111" t="str">
        <f t="shared" ca="1" si="22"/>
        <v/>
      </c>
      <c r="X34" s="111">
        <f t="shared" ca="1" si="37"/>
        <v>33.700000000000003</v>
      </c>
      <c r="Y34" s="111" t="str">
        <f t="shared" ca="1" si="22"/>
        <v/>
      </c>
      <c r="Z34" s="9">
        <f t="shared" ca="1" si="46"/>
        <v>28.5</v>
      </c>
      <c r="AA34" s="9">
        <f t="shared" ca="1" si="47"/>
        <v>21.945</v>
      </c>
      <c r="AB34" s="9">
        <f t="shared" ca="1" si="48"/>
        <v>6.2737548565432499</v>
      </c>
      <c r="AC34" s="23"/>
      <c r="AD34" s="23">
        <f t="shared" ca="1" si="49"/>
        <v>9</v>
      </c>
      <c r="AE34" s="24">
        <f t="shared" ca="1" si="50"/>
        <v>2.6800467860820145</v>
      </c>
      <c r="AF34" s="37"/>
      <c r="AG34" s="37">
        <f t="shared" ca="1" si="52"/>
        <v>0.75</v>
      </c>
      <c r="AH34" s="45">
        <f t="shared" si="4"/>
        <v>472500</v>
      </c>
      <c r="AI34" s="46">
        <f t="shared" si="5"/>
        <v>286500</v>
      </c>
      <c r="AJ34" s="47">
        <f>SUMPRODUCT(--('background 118-no2-2010'!$B$6:$B$950=AH34),--('background 118-no2-2010'!$C$6:$C$950=AI34),('background 118-no2-2010'!$F$6:$F$950))</f>
        <v>12.477888</v>
      </c>
      <c r="AK34" s="48">
        <f t="shared" ca="1" si="6"/>
        <v>17.551698378277575</v>
      </c>
    </row>
    <row r="35" spans="1:37" ht="26.25" customHeight="1" thickBot="1">
      <c r="A35" s="162" t="s">
        <v>189</v>
      </c>
      <c r="B35" s="161" t="s">
        <v>240</v>
      </c>
      <c r="C35" s="167" t="str">
        <f>'(09)'!B42</f>
        <v>7 leicester road MH</v>
      </c>
      <c r="D35" s="161" t="s">
        <v>127</v>
      </c>
      <c r="E35" s="4" t="s">
        <v>38</v>
      </c>
      <c r="F35" s="20">
        <v>473172</v>
      </c>
      <c r="G35" s="17">
        <v>287534</v>
      </c>
      <c r="H35" s="4">
        <v>31</v>
      </c>
      <c r="I35" s="15" t="s">
        <v>58</v>
      </c>
      <c r="J35" s="168" t="s">
        <v>19</v>
      </c>
      <c r="K35" s="16">
        <v>2.6</v>
      </c>
      <c r="L35" s="16">
        <v>2.9</v>
      </c>
      <c r="M35" s="163" t="s">
        <v>18</v>
      </c>
      <c r="N35" s="111">
        <f t="shared" ca="1" si="45"/>
        <v>31.7</v>
      </c>
      <c r="O35" s="111">
        <f t="shared" ca="1" si="45"/>
        <v>18.100000000000001</v>
      </c>
      <c r="P35" s="111">
        <f t="shared" ca="1" si="45"/>
        <v>16</v>
      </c>
      <c r="Q35" s="111">
        <f t="shared" ca="1" si="45"/>
        <v>19</v>
      </c>
      <c r="R35" s="111" t="str">
        <f t="shared" ca="1" si="45"/>
        <v/>
      </c>
      <c r="S35" s="111">
        <f t="shared" ca="1" si="45"/>
        <v>22.9</v>
      </c>
      <c r="T35" s="111">
        <f t="shared" ca="1" si="45"/>
        <v>16.7</v>
      </c>
      <c r="U35" s="175">
        <f t="shared" ca="1" si="45"/>
        <v>24.5</v>
      </c>
      <c r="V35" s="111">
        <f t="shared" ca="1" si="22"/>
        <v>30.4</v>
      </c>
      <c r="W35" s="111">
        <f t="shared" ca="1" si="22"/>
        <v>27.2</v>
      </c>
      <c r="X35" s="111">
        <f t="shared" ca="1" si="37"/>
        <v>32.799999999999997</v>
      </c>
      <c r="Y35" s="111">
        <f t="shared" ca="1" si="22"/>
        <v>25.3</v>
      </c>
      <c r="Z35" s="9">
        <f t="shared" ca="1" si="46"/>
        <v>24.054545454545451</v>
      </c>
      <c r="AA35" s="9">
        <f t="shared" ca="1" si="47"/>
        <v>18.521999999999998</v>
      </c>
      <c r="AB35" s="9">
        <f t="shared" ca="1" si="48"/>
        <v>6.0675140933274641</v>
      </c>
      <c r="AC35" s="23"/>
      <c r="AD35" s="23">
        <f t="shared" ca="1" si="49"/>
        <v>11</v>
      </c>
      <c r="AE35" s="24">
        <f t="shared" ca="1" si="50"/>
        <v>2.3445016173911259</v>
      </c>
      <c r="AF35" s="37"/>
      <c r="AG35" s="37">
        <f t="shared" ca="1" si="52"/>
        <v>0.91666666666666663</v>
      </c>
      <c r="AH35" s="45">
        <f t="shared" si="4"/>
        <v>472500</v>
      </c>
      <c r="AI35" s="46">
        <f t="shared" si="5"/>
        <v>287500</v>
      </c>
      <c r="AJ35" s="47">
        <f>SUMPRODUCT(--('background 118-no2-2010'!$B$6:$B$950=AH35),--('background 118-no2-2010'!$C$6:$C$950=AI35),('background 118-no2-2010'!$F$6:$F$950))</f>
        <v>12.96123</v>
      </c>
      <c r="AK35" s="48">
        <f t="shared" ca="1" si="6"/>
        <v>17.608736348482026</v>
      </c>
    </row>
    <row r="36" spans="1:37" ht="26.25" customHeight="1" thickBot="1">
      <c r="A36" s="162" t="s">
        <v>193</v>
      </c>
      <c r="B36" s="161" t="s">
        <v>241</v>
      </c>
      <c r="C36" s="169" t="str">
        <f>'(11)'!B43</f>
        <v>lamppost outside 12 Springfield Street MH</v>
      </c>
      <c r="D36" s="161" t="s">
        <v>127</v>
      </c>
      <c r="E36" s="4" t="s">
        <v>38</v>
      </c>
      <c r="F36" s="20">
        <v>473678</v>
      </c>
      <c r="G36" s="17">
        <v>286931</v>
      </c>
      <c r="H36" s="4">
        <v>32</v>
      </c>
      <c r="I36" s="15" t="s">
        <v>58</v>
      </c>
      <c r="J36" s="168" t="s">
        <v>19</v>
      </c>
      <c r="K36" s="16">
        <v>2.1</v>
      </c>
      <c r="L36" s="16">
        <v>1.9</v>
      </c>
      <c r="M36" s="163" t="s">
        <v>18</v>
      </c>
      <c r="N36" s="111" t="str">
        <f t="shared" ca="1" si="45"/>
        <v/>
      </c>
      <c r="O36" s="111">
        <f t="shared" ca="1" si="45"/>
        <v>25.5</v>
      </c>
      <c r="P36" s="111">
        <f t="shared" ca="1" si="45"/>
        <v>19.7</v>
      </c>
      <c r="Q36" s="111">
        <f t="shared" ca="1" si="45"/>
        <v>18.5</v>
      </c>
      <c r="R36" s="111">
        <f t="shared" ca="1" si="45"/>
        <v>18.399999999999999</v>
      </c>
      <c r="S36" s="111">
        <f t="shared" ca="1" si="45"/>
        <v>23.8</v>
      </c>
      <c r="T36" s="111">
        <f t="shared" ca="1" si="45"/>
        <v>18.5</v>
      </c>
      <c r="U36" s="175">
        <f t="shared" ca="1" si="45"/>
        <v>23</v>
      </c>
      <c r="V36" s="111"/>
      <c r="W36" s="111"/>
      <c r="X36" s="111">
        <f t="shared" ca="1" si="37"/>
        <v>33.799999999999997</v>
      </c>
      <c r="Y36" s="111">
        <f t="shared" ca="1" si="22"/>
        <v>28.1</v>
      </c>
      <c r="Z36" s="9">
        <f t="shared" ref="Z36" ca="1" si="53">AVERAGE(N36:Y36)</f>
        <v>23.255555555555553</v>
      </c>
      <c r="AA36" s="9">
        <f t="shared" ref="AA36" ca="1" si="54">Z36*$Z$2</f>
        <v>17.906777777777776</v>
      </c>
      <c r="AB36" s="9">
        <f t="shared" ref="AB36" ca="1" si="55">STDEV(N36:Y36)</f>
        <v>5.2619176901371043</v>
      </c>
      <c r="AC36" s="23"/>
      <c r="AD36" s="23">
        <f t="shared" ref="AD36" ca="1" si="56">COUNT(N36:Y36)</f>
        <v>9</v>
      </c>
      <c r="AE36" s="24">
        <f t="shared" ref="AE36" ca="1" si="57">CONFIDENCE(1-$AB$2, AB36, AD36)</f>
        <v>2.2478062845206783</v>
      </c>
      <c r="AF36" s="37"/>
      <c r="AG36" s="37">
        <f t="shared" ref="AG36" ca="1" si="58">AD36/12</f>
        <v>0.75</v>
      </c>
      <c r="AH36" s="45">
        <f t="shared" ref="AH36" si="59">IF((ROUND(F36,3-1-INT(LOG10(ABS(F36))))-ROUND(F36,4-1-INT(LOG10(ABS(F36)))))&gt;500,ROUNDUP(F36,3-1-INT(LOG10(ABS(F36))))-500,ROUNDDOWN(F36,3-1-INT(LOG10(ABS(F36))))-500)</f>
        <v>472500</v>
      </c>
      <c r="AI36" s="46">
        <f t="shared" ref="AI36" si="60">IF((ROUND(G36,4-1-INT(LOG10(ABS(G36))))-ROUND(G36,3-1-INT(LOG10(ABS(G36)))))&lt;500,ROUND(G36,3-1-INT(LOG10(ABS(G36))))-500,ROUNDDOWN(G36,3-1-INT(LOG10(ABS(G36))))-500)</f>
        <v>286500</v>
      </c>
      <c r="AJ36" s="47">
        <f>SUMPRODUCT(--('background 118-no2-2010'!$B$6:$B$950=AH36),--('background 118-no2-2010'!$C$6:$C$950=AI36),('background 118-no2-2010'!$F$6:$F$950))</f>
        <v>12.477888</v>
      </c>
      <c r="AK36" s="48">
        <f t="shared" ca="1" si="6"/>
        <v>16.971244352180683</v>
      </c>
    </row>
    <row r="37" spans="1:37" ht="26.25" customHeight="1" thickBot="1">
      <c r="A37" s="162" t="s">
        <v>202</v>
      </c>
      <c r="B37" s="161" t="s">
        <v>221</v>
      </c>
      <c r="C37" s="176" t="str">
        <f>'(03)'!B44</f>
        <v xml:space="preserve">lamppost carpark adjacent Fleckney Fish bar, High street Fleckney </v>
      </c>
      <c r="D37" s="161" t="s">
        <v>203</v>
      </c>
      <c r="E37" s="180" t="s">
        <v>38</v>
      </c>
      <c r="F37" s="20"/>
      <c r="G37" s="17"/>
      <c r="H37" s="4">
        <v>33</v>
      </c>
      <c r="I37" s="15" t="s">
        <v>58</v>
      </c>
      <c r="J37" s="168" t="s">
        <v>19</v>
      </c>
      <c r="K37" s="16"/>
      <c r="L37" s="16"/>
      <c r="M37" s="163"/>
      <c r="N37" s="179" t="str">
        <f t="shared" ca="1" si="45"/>
        <v/>
      </c>
      <c r="O37" s="179" t="str">
        <f t="shared" ca="1" si="45"/>
        <v/>
      </c>
      <c r="P37" s="111" t="str">
        <f t="shared" ca="1" si="45"/>
        <v/>
      </c>
      <c r="Q37" s="111">
        <f t="shared" ca="1" si="45"/>
        <v>11.9</v>
      </c>
      <c r="R37" s="111">
        <f t="shared" ca="1" si="45"/>
        <v>10.4</v>
      </c>
      <c r="S37" s="111">
        <f t="shared" ca="1" si="45"/>
        <v>11.7</v>
      </c>
      <c r="T37" s="111">
        <f t="shared" ca="1" si="45"/>
        <v>11.2</v>
      </c>
      <c r="U37" s="175">
        <f t="shared" ca="1" si="45"/>
        <v>13.7</v>
      </c>
      <c r="V37" s="111"/>
      <c r="W37" s="111"/>
      <c r="X37" s="111">
        <f t="shared" ca="1" si="37"/>
        <v>26.8</v>
      </c>
      <c r="Y37" s="111">
        <f t="shared" ca="1" si="22"/>
        <v>24.6</v>
      </c>
      <c r="Z37" s="9">
        <f t="shared" ref="Z37:Z38" ca="1" si="61">AVERAGE(N37:Y37)</f>
        <v>15.757142857142858</v>
      </c>
      <c r="AA37" s="9">
        <f t="shared" ref="AA37:AA38" ca="1" si="62">Z37*$Z$2</f>
        <v>12.133000000000001</v>
      </c>
      <c r="AB37" s="9">
        <f t="shared" ref="AB37:AB38" ca="1" si="63">STDEV(N37:Y37)</f>
        <v>6.894165925586921</v>
      </c>
      <c r="AC37" s="23"/>
      <c r="AD37" s="23">
        <f t="shared" ref="AD37:AD38" ca="1" si="64">COUNT(N37:Y37)</f>
        <v>7</v>
      </c>
      <c r="AE37" s="24">
        <f t="shared" ref="AE37:AE38" ca="1" si="65">CONFIDENCE(1-$AB$2, AB37, AD37)</f>
        <v>3.3394027239487833</v>
      </c>
      <c r="AF37" s="37"/>
      <c r="AG37" s="37">
        <f t="shared" ref="AG37:AG38" ca="1" si="66">AD37/12</f>
        <v>0.58333333333333337</v>
      </c>
      <c r="AH37" s="45" t="e">
        <f t="shared" ref="AH37:AH38" si="67">IF((ROUND(F37,3-1-INT(LOG10(ABS(F37))))-ROUND(F37,4-1-INT(LOG10(ABS(F37)))))&gt;500,ROUNDUP(F37,3-1-INT(LOG10(ABS(F37))))-500,ROUNDDOWN(F37,3-1-INT(LOG10(ABS(F37))))-500)</f>
        <v>#NUM!</v>
      </c>
      <c r="AI37" s="46" t="e">
        <f t="shared" ref="AI37:AI38" si="68">IF((ROUND(G37,4-1-INT(LOG10(ABS(G37))))-ROUND(G37,3-1-INT(LOG10(ABS(G37)))))&lt;500,ROUND(G37,3-1-INT(LOG10(ABS(G37))))-500,ROUNDDOWN(G37,3-1-INT(LOG10(ABS(G37))))-500)</f>
        <v>#NUM!</v>
      </c>
      <c r="AJ37" s="47" t="e">
        <f>SUMPRODUCT(--('background 118-no2-2010'!$B$6:$B$950=AH37),--('background 118-no2-2010'!$C$6:$C$950=AI37),('background 118-no2-2010'!$F$6:$F$950))</f>
        <v>#NUM!</v>
      </c>
      <c r="AK37" s="48" t="str">
        <f t="shared" si="6"/>
        <v>Roadside</v>
      </c>
    </row>
    <row r="38" spans="1:37" ht="26.25" customHeight="1" thickBot="1">
      <c r="A38" s="162" t="s">
        <v>201</v>
      </c>
      <c r="B38" s="161" t="s">
        <v>242</v>
      </c>
      <c r="C38" s="176" t="str">
        <f>'(03)'!B45</f>
        <v>lamppost outside thurnby memorial hall, main street, bushby</v>
      </c>
      <c r="D38" s="161" t="s">
        <v>204</v>
      </c>
      <c r="E38" s="180" t="s">
        <v>38</v>
      </c>
      <c r="F38" s="20"/>
      <c r="G38" s="17"/>
      <c r="H38" s="4">
        <v>34</v>
      </c>
      <c r="I38" s="15" t="s">
        <v>58</v>
      </c>
      <c r="J38" s="168" t="s">
        <v>19</v>
      </c>
      <c r="K38" s="16"/>
      <c r="L38" s="16"/>
      <c r="M38" s="163"/>
      <c r="N38" s="179" t="str">
        <f t="shared" ca="1" si="45"/>
        <v/>
      </c>
      <c r="O38" s="179" t="str">
        <f t="shared" ca="1" si="45"/>
        <v/>
      </c>
      <c r="P38" s="111" t="str">
        <f t="shared" ca="1" si="45"/>
        <v/>
      </c>
      <c r="Q38" s="111">
        <f t="shared" ca="1" si="45"/>
        <v>6</v>
      </c>
      <c r="R38" s="111">
        <f t="shared" ca="1" si="45"/>
        <v>7</v>
      </c>
      <c r="S38" s="111">
        <f t="shared" ca="1" si="45"/>
        <v>8.4</v>
      </c>
      <c r="T38" s="111">
        <f t="shared" ca="1" si="45"/>
        <v>9.5</v>
      </c>
      <c r="U38" s="175">
        <f t="shared" ca="1" si="45"/>
        <v>8.6999999999999993</v>
      </c>
      <c r="V38" s="111"/>
      <c r="W38" s="111"/>
      <c r="X38" s="111">
        <f t="shared" ca="1" si="37"/>
        <v>27.5</v>
      </c>
      <c r="Y38" s="111">
        <f t="shared" ca="1" si="37"/>
        <v>21.8</v>
      </c>
      <c r="Z38" s="9">
        <f t="shared" ca="1" si="61"/>
        <v>12.7</v>
      </c>
      <c r="AA38" s="9">
        <f t="shared" ca="1" si="62"/>
        <v>9.7789999999999999</v>
      </c>
      <c r="AB38" s="9">
        <f t="shared" ca="1" si="63"/>
        <v>8.4059502734670062</v>
      </c>
      <c r="AC38" s="23"/>
      <c r="AD38" s="23">
        <f t="shared" ca="1" si="64"/>
        <v>7</v>
      </c>
      <c r="AE38" s="24">
        <f t="shared" ca="1" si="65"/>
        <v>4.0716822808705446</v>
      </c>
      <c r="AF38" s="37"/>
      <c r="AG38" s="37">
        <f t="shared" ca="1" si="66"/>
        <v>0.58333333333333337</v>
      </c>
      <c r="AH38" s="45" t="e">
        <f t="shared" si="67"/>
        <v>#NUM!</v>
      </c>
      <c r="AI38" s="46" t="e">
        <f t="shared" si="68"/>
        <v>#NUM!</v>
      </c>
      <c r="AJ38" s="47" t="e">
        <f>SUMPRODUCT(--('background 118-no2-2010'!$B$6:$B$950=AH38),--('background 118-no2-2010'!$C$6:$C$950=AI38),('background 118-no2-2010'!$F$6:$F$950))</f>
        <v>#NUM!</v>
      </c>
      <c r="AK38" s="48" t="str">
        <f t="shared" si="6"/>
        <v>Roadside</v>
      </c>
    </row>
    <row r="39" spans="1:37" ht="15.75" customHeight="1">
      <c r="A39" s="53"/>
      <c r="B39" s="186"/>
      <c r="C39" s="51"/>
      <c r="D39" s="103"/>
      <c r="E39" s="51"/>
      <c r="F39" s="51"/>
      <c r="G39" s="51"/>
      <c r="H39" s="51"/>
      <c r="I39" s="51"/>
      <c r="J39" s="51"/>
      <c r="K39" s="51"/>
      <c r="L39" s="51"/>
      <c r="M39" s="51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0"/>
      <c r="AA39" s="50"/>
      <c r="AB39" s="50"/>
      <c r="AC39" s="55"/>
      <c r="AD39" s="55"/>
      <c r="AE39" s="56"/>
      <c r="AF39" s="57"/>
      <c r="AG39" s="57"/>
      <c r="AH39" s="58"/>
      <c r="AI39" s="58"/>
      <c r="AJ39" s="59"/>
      <c r="AK39" s="52"/>
    </row>
    <row r="40" spans="1:37" ht="19.5" customHeight="1">
      <c r="A40" s="21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26"/>
      <c r="AA40" s="26"/>
      <c r="AB40" s="26"/>
      <c r="AC40" s="26"/>
      <c r="AD40" s="26"/>
      <c r="AE40" s="26"/>
      <c r="AF40" s="38"/>
      <c r="AG40" s="38"/>
      <c r="AH40" s="26"/>
      <c r="AI40" s="26"/>
      <c r="AJ40" s="26"/>
      <c r="AK40" s="26"/>
    </row>
    <row r="41" spans="1:37" ht="19.5" customHeight="1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28"/>
      <c r="AA41" s="28"/>
      <c r="AB41" s="28"/>
      <c r="AC41" s="28"/>
      <c r="AD41" s="28"/>
      <c r="AE41" s="28"/>
      <c r="AF41" s="39"/>
      <c r="AG41" s="39"/>
      <c r="AH41" s="28"/>
      <c r="AI41" s="28"/>
      <c r="AJ41" s="28"/>
      <c r="AK41" s="28"/>
    </row>
    <row r="42" spans="1:37" ht="17.2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4"/>
      <c r="AA42" s="14"/>
      <c r="AB42" s="14"/>
      <c r="AC42" s="14"/>
      <c r="AD42" s="14"/>
      <c r="AE42" s="14"/>
      <c r="AF42" s="40"/>
      <c r="AG42" s="40"/>
    </row>
    <row r="43" spans="1:37" ht="15" customHeight="1"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</row>
    <row r="44" spans="1:37" ht="0" hidden="1" customHeight="1">
      <c r="N44" s="102"/>
    </row>
  </sheetData>
  <autoFilter ref="A4:AK24" xr:uid="{00000000-0009-0000-0000-00000D000000}"/>
  <mergeCells count="29">
    <mergeCell ref="A1:A4"/>
    <mergeCell ref="Z1:AA1"/>
    <mergeCell ref="Z2:AA2"/>
    <mergeCell ref="I1:I4"/>
    <mergeCell ref="J1:J4"/>
    <mergeCell ref="H1:H4"/>
    <mergeCell ref="E1:E4"/>
    <mergeCell ref="F1:G3"/>
    <mergeCell ref="K1:K4"/>
    <mergeCell ref="AA3:AA4"/>
    <mergeCell ref="N1:Y1"/>
    <mergeCell ref="D1:D4"/>
    <mergeCell ref="L1:L4"/>
    <mergeCell ref="B1:B4"/>
    <mergeCell ref="M1:M4"/>
    <mergeCell ref="Z3:Z4"/>
    <mergeCell ref="N3:Y3"/>
    <mergeCell ref="C1:C4"/>
    <mergeCell ref="AH1:AK1"/>
    <mergeCell ref="AH2:AJ3"/>
    <mergeCell ref="AK2:AK4"/>
    <mergeCell ref="AG1:AG4"/>
    <mergeCell ref="AD3:AD4"/>
    <mergeCell ref="AE1:AE4"/>
    <mergeCell ref="AF1:AF4"/>
    <mergeCell ref="AB1:AD1"/>
    <mergeCell ref="AB2:AD2"/>
    <mergeCell ref="AB3:AB4"/>
    <mergeCell ref="AC3:AC4"/>
  </mergeCells>
  <phoneticPr fontId="2" type="noConversion"/>
  <conditionalFormatting sqref="Q39:Y39 N5:Y15">
    <cfRule type="cellIs" priority="1" stopIfTrue="1" operator="equal">
      <formula>""</formula>
    </cfRule>
    <cfRule type="cellIs" dxfId="9" priority="2" stopIfTrue="1" operator="notBetween">
      <formula>$Z5-(2*$AB5)</formula>
      <formula>$Z5+(2*$AB5)</formula>
    </cfRule>
  </conditionalFormatting>
  <conditionalFormatting sqref="N39:P39 N16:Y16">
    <cfRule type="cellIs" priority="3" stopIfTrue="1" operator="equal">
      <formula>""</formula>
    </cfRule>
    <cfRule type="cellIs" dxfId="8" priority="4" stopIfTrue="1" operator="notBetween">
      <formula>#REF!-(2*#REF!)</formula>
      <formula>#REF!+(2*#REF!)</formula>
    </cfRule>
  </conditionalFormatting>
  <conditionalFormatting sqref="AK5:AK39">
    <cfRule type="cellIs" dxfId="7" priority="5" stopIfTrue="1" operator="between">
      <formula>36</formula>
      <formula>40</formula>
    </cfRule>
    <cfRule type="cellIs" dxfId="6" priority="6" stopIfTrue="1" operator="greaterThan">
      <formula>40</formula>
    </cfRule>
  </conditionalFormatting>
  <conditionalFormatting sqref="AA5:AA39">
    <cfRule type="cellIs" dxfId="5" priority="9" stopIfTrue="1" operator="between">
      <formula>36</formula>
      <formula>39.99</formula>
    </cfRule>
    <cfRule type="cellIs" dxfId="4" priority="10" stopIfTrue="1" operator="greaterThan">
      <formula>39.99</formula>
    </cfRule>
  </conditionalFormatting>
  <conditionalFormatting sqref="N17:Y17">
    <cfRule type="cellIs" priority="13" stopIfTrue="1" operator="equal">
      <formula>""</formula>
    </cfRule>
    <cfRule type="cellIs" dxfId="3" priority="14" stopIfTrue="1" operator="notBetween">
      <formula>#REF!-(2*#REF!)</formula>
      <formula>#REF!+(2*#REF!)</formula>
    </cfRule>
  </conditionalFormatting>
  <conditionalFormatting sqref="N18:Y21 N22:U38">
    <cfRule type="cellIs" priority="17" stopIfTrue="1" operator="equal">
      <formula>""</formula>
    </cfRule>
    <cfRule type="cellIs" dxfId="2" priority="18" stopIfTrue="1" operator="notBetween">
      <formula>#REF!-(2*#REF!)</formula>
      <formula>#REF!+(2*#REF!)</formula>
    </cfRule>
  </conditionalFormatting>
  <conditionalFormatting sqref="V23:Y38">
    <cfRule type="cellIs" priority="25" stopIfTrue="1" operator="equal">
      <formula>""</formula>
    </cfRule>
    <cfRule type="cellIs" dxfId="1" priority="26" stopIfTrue="1" operator="notBetween">
      <formula>#REF!-(2*#REF!)</formula>
      <formula>#REF!+(2*#REF!)</formula>
    </cfRule>
  </conditionalFormatting>
  <conditionalFormatting sqref="V22:Y22">
    <cfRule type="cellIs" priority="29" stopIfTrue="1" operator="equal">
      <formula>""</formula>
    </cfRule>
    <cfRule type="cellIs" dxfId="0" priority="30" stopIfTrue="1" operator="notBetween">
      <formula>#REF!-(2*#REF!)</formula>
      <formula>#REF!+(2*#REF!)</formula>
    </cfRule>
  </conditionalFormatting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  <ignoredErrors>
    <ignoredError sqref="N2 O2:Y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950"/>
  <sheetViews>
    <sheetView topLeftCell="A133" workbookViewId="0">
      <selection activeCell="G5" sqref="G5"/>
    </sheetView>
  </sheetViews>
  <sheetFormatPr defaultColWidth="18" defaultRowHeight="12.75"/>
  <cols>
    <col min="1" max="1" width="28.42578125" style="34" customWidth="1"/>
    <col min="2" max="4" width="18" style="34" customWidth="1"/>
    <col min="5" max="5" width="21.7109375" style="34" customWidth="1"/>
    <col min="6" max="16384" width="18" style="34"/>
  </cols>
  <sheetData>
    <row r="1" spans="1:6">
      <c r="A1" s="34" t="s">
        <v>64</v>
      </c>
      <c r="B1" s="157" t="s">
        <v>151</v>
      </c>
    </row>
    <row r="2" spans="1:6" ht="124.5" customHeight="1">
      <c r="A2" s="270" t="s">
        <v>152</v>
      </c>
      <c r="B2" s="271"/>
      <c r="C2" s="271"/>
      <c r="D2" s="271"/>
      <c r="E2" s="271"/>
      <c r="F2" s="271"/>
    </row>
    <row r="4" spans="1:6" ht="25.5">
      <c r="A4" s="34" t="s">
        <v>149</v>
      </c>
    </row>
    <row r="5" spans="1:6">
      <c r="A5" s="34" t="s">
        <v>65</v>
      </c>
      <c r="B5" s="34" t="s">
        <v>66</v>
      </c>
      <c r="C5" s="34" t="s">
        <v>67</v>
      </c>
      <c r="D5" s="34" t="s">
        <v>68</v>
      </c>
      <c r="E5" s="34" t="s">
        <v>69</v>
      </c>
      <c r="F5" s="34" t="s">
        <v>150</v>
      </c>
    </row>
    <row r="6" spans="1:6">
      <c r="A6" s="35">
        <v>118</v>
      </c>
      <c r="B6" s="35">
        <v>469500</v>
      </c>
      <c r="C6" s="35">
        <v>309500</v>
      </c>
      <c r="D6" s="35">
        <v>6</v>
      </c>
      <c r="E6" s="35">
        <v>32</v>
      </c>
      <c r="F6" s="35">
        <v>11.228897999999999</v>
      </c>
    </row>
    <row r="7" spans="1:6">
      <c r="A7" s="35">
        <v>118</v>
      </c>
      <c r="B7" s="35">
        <v>476500</v>
      </c>
      <c r="C7" s="35">
        <v>309500</v>
      </c>
      <c r="D7" s="35">
        <v>6</v>
      </c>
      <c r="E7" s="35">
        <v>32</v>
      </c>
      <c r="F7" s="35">
        <v>9.4994910000000008</v>
      </c>
    </row>
    <row r="8" spans="1:6">
      <c r="A8" s="35">
        <v>118</v>
      </c>
      <c r="B8" s="35">
        <v>468500</v>
      </c>
      <c r="C8" s="35">
        <v>308500</v>
      </c>
      <c r="D8" s="35">
        <v>6</v>
      </c>
      <c r="E8" s="35">
        <v>32</v>
      </c>
      <c r="F8" s="35">
        <v>11.65522</v>
      </c>
    </row>
    <row r="9" spans="1:6">
      <c r="A9" s="35">
        <v>118</v>
      </c>
      <c r="B9" s="35">
        <v>469500</v>
      </c>
      <c r="C9" s="35">
        <v>308500</v>
      </c>
      <c r="D9" s="35">
        <v>6</v>
      </c>
      <c r="E9" s="35">
        <v>32</v>
      </c>
      <c r="F9" s="35">
        <v>11.264991</v>
      </c>
    </row>
    <row r="10" spans="1:6">
      <c r="A10" s="35">
        <v>118</v>
      </c>
      <c r="B10" s="35">
        <v>470500</v>
      </c>
      <c r="C10" s="35">
        <v>308500</v>
      </c>
      <c r="D10" s="35">
        <v>6</v>
      </c>
      <c r="E10" s="35">
        <v>32</v>
      </c>
      <c r="F10" s="35">
        <v>10.916294000000001</v>
      </c>
    </row>
    <row r="11" spans="1:6">
      <c r="A11" s="35">
        <v>118</v>
      </c>
      <c r="B11" s="35">
        <v>471500</v>
      </c>
      <c r="C11" s="35">
        <v>308500</v>
      </c>
      <c r="D11" s="35">
        <v>6</v>
      </c>
      <c r="E11" s="35">
        <v>32</v>
      </c>
      <c r="F11" s="35">
        <v>10.631952999999999</v>
      </c>
    </row>
    <row r="12" spans="1:6">
      <c r="A12" s="35">
        <v>118</v>
      </c>
      <c r="B12" s="35">
        <v>472500</v>
      </c>
      <c r="C12" s="35">
        <v>308500</v>
      </c>
      <c r="D12" s="35">
        <v>6</v>
      </c>
      <c r="E12" s="35">
        <v>32</v>
      </c>
      <c r="F12" s="35">
        <v>10.532441</v>
      </c>
    </row>
    <row r="13" spans="1:6">
      <c r="A13" s="35">
        <v>118</v>
      </c>
      <c r="B13" s="35">
        <v>473500</v>
      </c>
      <c r="C13" s="35">
        <v>308500</v>
      </c>
      <c r="D13" s="35">
        <v>6</v>
      </c>
      <c r="E13" s="35">
        <v>32</v>
      </c>
      <c r="F13" s="35">
        <v>10.211144000000001</v>
      </c>
    </row>
    <row r="14" spans="1:6">
      <c r="A14" s="35">
        <v>118</v>
      </c>
      <c r="B14" s="35">
        <v>474500</v>
      </c>
      <c r="C14" s="35">
        <v>308500</v>
      </c>
      <c r="D14" s="35">
        <v>6</v>
      </c>
      <c r="E14" s="35">
        <v>32</v>
      </c>
      <c r="F14" s="35">
        <v>9.9283900000000003</v>
      </c>
    </row>
    <row r="15" spans="1:6">
      <c r="A15" s="35">
        <v>118</v>
      </c>
      <c r="B15" s="35">
        <v>475500</v>
      </c>
      <c r="C15" s="35">
        <v>308500</v>
      </c>
      <c r="D15" s="35">
        <v>6</v>
      </c>
      <c r="E15" s="35">
        <v>32</v>
      </c>
      <c r="F15" s="35">
        <v>9.7449750000000002</v>
      </c>
    </row>
    <row r="16" spans="1:6">
      <c r="A16" s="35">
        <v>118</v>
      </c>
      <c r="B16" s="35">
        <v>476500</v>
      </c>
      <c r="C16" s="35">
        <v>308500</v>
      </c>
      <c r="D16" s="35">
        <v>6</v>
      </c>
      <c r="E16" s="35">
        <v>32</v>
      </c>
      <c r="F16" s="35">
        <v>9.4577489999999997</v>
      </c>
    </row>
    <row r="17" spans="1:6">
      <c r="A17" s="35">
        <v>118</v>
      </c>
      <c r="B17" s="35">
        <v>477500</v>
      </c>
      <c r="C17" s="35">
        <v>308500</v>
      </c>
      <c r="D17" s="35">
        <v>6</v>
      </c>
      <c r="E17" s="35">
        <v>32</v>
      </c>
      <c r="F17" s="35">
        <v>9.3341550000000009</v>
      </c>
    </row>
    <row r="18" spans="1:6">
      <c r="A18" s="35">
        <v>118</v>
      </c>
      <c r="B18" s="35">
        <v>478500</v>
      </c>
      <c r="C18" s="35">
        <v>308500</v>
      </c>
      <c r="D18" s="35">
        <v>6</v>
      </c>
      <c r="E18" s="35">
        <v>32</v>
      </c>
      <c r="F18" s="35">
        <v>9.196472</v>
      </c>
    </row>
    <row r="19" spans="1:6">
      <c r="A19" s="35">
        <v>118</v>
      </c>
      <c r="B19" s="35">
        <v>467500</v>
      </c>
      <c r="C19" s="35">
        <v>307500</v>
      </c>
      <c r="D19" s="35">
        <v>6</v>
      </c>
      <c r="E19" s="35">
        <v>32</v>
      </c>
      <c r="F19" s="35">
        <v>12.205902</v>
      </c>
    </row>
    <row r="20" spans="1:6">
      <c r="A20" s="35">
        <v>118</v>
      </c>
      <c r="B20" s="35">
        <v>468500</v>
      </c>
      <c r="C20" s="35">
        <v>307500</v>
      </c>
      <c r="D20" s="35">
        <v>6</v>
      </c>
      <c r="E20" s="35">
        <v>32</v>
      </c>
      <c r="F20" s="35">
        <v>11.765368</v>
      </c>
    </row>
    <row r="21" spans="1:6">
      <c r="A21" s="35">
        <v>118</v>
      </c>
      <c r="B21" s="35">
        <v>469500</v>
      </c>
      <c r="C21" s="35">
        <v>307500</v>
      </c>
      <c r="D21" s="35">
        <v>6</v>
      </c>
      <c r="E21" s="35">
        <v>32</v>
      </c>
      <c r="F21" s="35">
        <v>11.307684999999999</v>
      </c>
    </row>
    <row r="22" spans="1:6">
      <c r="A22" s="35">
        <v>118</v>
      </c>
      <c r="B22" s="35">
        <v>470500</v>
      </c>
      <c r="C22" s="35">
        <v>307500</v>
      </c>
      <c r="D22" s="35">
        <v>6</v>
      </c>
      <c r="E22" s="35">
        <v>32</v>
      </c>
      <c r="F22" s="35">
        <v>10.956587000000001</v>
      </c>
    </row>
    <row r="23" spans="1:6">
      <c r="A23" s="35">
        <v>118</v>
      </c>
      <c r="B23" s="35">
        <v>471500</v>
      </c>
      <c r="C23" s="35">
        <v>307500</v>
      </c>
      <c r="D23" s="35">
        <v>6</v>
      </c>
      <c r="E23" s="35">
        <v>32</v>
      </c>
      <c r="F23" s="35">
        <v>10.658631</v>
      </c>
    </row>
    <row r="24" spans="1:6">
      <c r="A24" s="35">
        <v>118</v>
      </c>
      <c r="B24" s="35">
        <v>472500</v>
      </c>
      <c r="C24" s="35">
        <v>307500</v>
      </c>
      <c r="D24" s="35">
        <v>6</v>
      </c>
      <c r="E24" s="35">
        <v>32</v>
      </c>
      <c r="F24" s="35">
        <v>10.473145000000001</v>
      </c>
    </row>
    <row r="25" spans="1:6">
      <c r="A25" s="35">
        <v>118</v>
      </c>
      <c r="B25" s="35">
        <v>473500</v>
      </c>
      <c r="C25" s="35">
        <v>307500</v>
      </c>
      <c r="D25" s="35">
        <v>6</v>
      </c>
      <c r="E25" s="35">
        <v>32</v>
      </c>
      <c r="F25" s="35">
        <v>10.312849</v>
      </c>
    </row>
    <row r="26" spans="1:6">
      <c r="A26" s="35">
        <v>118</v>
      </c>
      <c r="B26" s="35">
        <v>474500</v>
      </c>
      <c r="C26" s="35">
        <v>307500</v>
      </c>
      <c r="D26" s="35">
        <v>6</v>
      </c>
      <c r="E26" s="35">
        <v>32</v>
      </c>
      <c r="F26" s="35">
        <v>9.9530560000000001</v>
      </c>
    </row>
    <row r="27" spans="1:6">
      <c r="A27" s="35">
        <v>118</v>
      </c>
      <c r="B27" s="35">
        <v>475500</v>
      </c>
      <c r="C27" s="35">
        <v>307500</v>
      </c>
      <c r="D27" s="35">
        <v>6</v>
      </c>
      <c r="E27" s="35">
        <v>32</v>
      </c>
      <c r="F27" s="35">
        <v>9.7741869999999995</v>
      </c>
    </row>
    <row r="28" spans="1:6">
      <c r="A28" s="35">
        <v>118</v>
      </c>
      <c r="B28" s="35">
        <v>476500</v>
      </c>
      <c r="C28" s="35">
        <v>307500</v>
      </c>
      <c r="D28" s="35">
        <v>6</v>
      </c>
      <c r="E28" s="35">
        <v>32</v>
      </c>
      <c r="F28" s="35">
        <v>9.5069420000000004</v>
      </c>
    </row>
    <row r="29" spans="1:6">
      <c r="A29" s="35">
        <v>118</v>
      </c>
      <c r="B29" s="35">
        <v>477500</v>
      </c>
      <c r="C29" s="35">
        <v>307500</v>
      </c>
      <c r="D29" s="35">
        <v>6</v>
      </c>
      <c r="E29" s="35">
        <v>32</v>
      </c>
      <c r="F29" s="35">
        <v>9.4088329999999996</v>
      </c>
    </row>
    <row r="30" spans="1:6">
      <c r="A30" s="35">
        <v>118</v>
      </c>
      <c r="B30" s="35">
        <v>478500</v>
      </c>
      <c r="C30" s="35">
        <v>307500</v>
      </c>
      <c r="D30" s="35">
        <v>6</v>
      </c>
      <c r="E30" s="35">
        <v>32</v>
      </c>
      <c r="F30" s="35">
        <v>9.1528080000000003</v>
      </c>
    </row>
    <row r="31" spans="1:6">
      <c r="A31" s="35">
        <v>118</v>
      </c>
      <c r="B31" s="35">
        <v>479500</v>
      </c>
      <c r="C31" s="35">
        <v>307500</v>
      </c>
      <c r="D31" s="35">
        <v>6</v>
      </c>
      <c r="E31" s="35">
        <v>32</v>
      </c>
      <c r="F31" s="35">
        <v>9.0976870000000005</v>
      </c>
    </row>
    <row r="32" spans="1:6">
      <c r="A32" s="35">
        <v>118</v>
      </c>
      <c r="B32" s="35">
        <v>465500</v>
      </c>
      <c r="C32" s="35">
        <v>306500</v>
      </c>
      <c r="D32" s="35">
        <v>6</v>
      </c>
      <c r="E32" s="35">
        <v>32</v>
      </c>
      <c r="F32" s="35">
        <v>14.012814000000001</v>
      </c>
    </row>
    <row r="33" spans="1:6">
      <c r="A33" s="35">
        <v>118</v>
      </c>
      <c r="B33" s="35">
        <v>466500</v>
      </c>
      <c r="C33" s="35">
        <v>306500</v>
      </c>
      <c r="D33" s="35">
        <v>6</v>
      </c>
      <c r="E33" s="35">
        <v>32</v>
      </c>
      <c r="F33" s="35">
        <v>12.911697999999999</v>
      </c>
    </row>
    <row r="34" spans="1:6">
      <c r="A34" s="35">
        <v>118</v>
      </c>
      <c r="B34" s="35">
        <v>467500</v>
      </c>
      <c r="C34" s="35">
        <v>306500</v>
      </c>
      <c r="D34" s="35">
        <v>6</v>
      </c>
      <c r="E34" s="35">
        <v>32</v>
      </c>
      <c r="F34" s="35">
        <v>12.259501999999999</v>
      </c>
    </row>
    <row r="35" spans="1:6">
      <c r="A35" s="35">
        <v>118</v>
      </c>
      <c r="B35" s="35">
        <v>468500</v>
      </c>
      <c r="C35" s="35">
        <v>306500</v>
      </c>
      <c r="D35" s="35">
        <v>6</v>
      </c>
      <c r="E35" s="35">
        <v>32</v>
      </c>
      <c r="F35" s="35">
        <v>11.725502000000001</v>
      </c>
    </row>
    <row r="36" spans="1:6">
      <c r="A36" s="35">
        <v>118</v>
      </c>
      <c r="B36" s="35">
        <v>469500</v>
      </c>
      <c r="C36" s="35">
        <v>306500</v>
      </c>
      <c r="D36" s="35">
        <v>6</v>
      </c>
      <c r="E36" s="35">
        <v>32</v>
      </c>
      <c r="F36" s="35">
        <v>11.254906</v>
      </c>
    </row>
    <row r="37" spans="1:6">
      <c r="A37" s="35">
        <v>118</v>
      </c>
      <c r="B37" s="35">
        <v>470500</v>
      </c>
      <c r="C37" s="35">
        <v>306500</v>
      </c>
      <c r="D37" s="35">
        <v>6</v>
      </c>
      <c r="E37" s="35">
        <v>32</v>
      </c>
      <c r="F37" s="35">
        <v>10.931533</v>
      </c>
    </row>
    <row r="38" spans="1:6">
      <c r="A38" s="35">
        <v>118</v>
      </c>
      <c r="B38" s="35">
        <v>471500</v>
      </c>
      <c r="C38" s="35">
        <v>306500</v>
      </c>
      <c r="D38" s="35">
        <v>6</v>
      </c>
      <c r="E38" s="35">
        <v>32</v>
      </c>
      <c r="F38" s="35">
        <v>10.674725</v>
      </c>
    </row>
    <row r="39" spans="1:6">
      <c r="A39" s="35">
        <v>118</v>
      </c>
      <c r="B39" s="35">
        <v>472500</v>
      </c>
      <c r="C39" s="35">
        <v>306500</v>
      </c>
      <c r="D39" s="35">
        <v>6</v>
      </c>
      <c r="E39" s="35">
        <v>32</v>
      </c>
      <c r="F39" s="35">
        <v>10.376749</v>
      </c>
    </row>
    <row r="40" spans="1:6">
      <c r="A40" s="35">
        <v>118</v>
      </c>
      <c r="B40" s="35">
        <v>473500</v>
      </c>
      <c r="C40" s="35">
        <v>306500</v>
      </c>
      <c r="D40" s="35">
        <v>6</v>
      </c>
      <c r="E40" s="35">
        <v>32</v>
      </c>
      <c r="F40" s="35">
        <v>10.274994</v>
      </c>
    </row>
    <row r="41" spans="1:6">
      <c r="A41" s="35">
        <v>118</v>
      </c>
      <c r="B41" s="35">
        <v>474500</v>
      </c>
      <c r="C41" s="35">
        <v>306500</v>
      </c>
      <c r="D41" s="35">
        <v>6</v>
      </c>
      <c r="E41" s="35">
        <v>32</v>
      </c>
      <c r="F41" s="35">
        <v>10.072338</v>
      </c>
    </row>
    <row r="42" spans="1:6">
      <c r="A42" s="35">
        <v>118</v>
      </c>
      <c r="B42" s="35">
        <v>475500</v>
      </c>
      <c r="C42" s="35">
        <v>306500</v>
      </c>
      <c r="D42" s="35">
        <v>6</v>
      </c>
      <c r="E42" s="35">
        <v>32</v>
      </c>
      <c r="F42" s="35">
        <v>9.7923770000000001</v>
      </c>
    </row>
    <row r="43" spans="1:6">
      <c r="A43" s="35">
        <v>118</v>
      </c>
      <c r="B43" s="35">
        <v>476500</v>
      </c>
      <c r="C43" s="35">
        <v>306500</v>
      </c>
      <c r="D43" s="35">
        <v>6</v>
      </c>
      <c r="E43" s="35">
        <v>32</v>
      </c>
      <c r="F43" s="35">
        <v>9.5172480000000004</v>
      </c>
    </row>
    <row r="44" spans="1:6">
      <c r="A44" s="35">
        <v>118</v>
      </c>
      <c r="B44" s="35">
        <v>477500</v>
      </c>
      <c r="C44" s="35">
        <v>306500</v>
      </c>
      <c r="D44" s="35">
        <v>6</v>
      </c>
      <c r="E44" s="35">
        <v>32</v>
      </c>
      <c r="F44" s="35">
        <v>9.3491549999999997</v>
      </c>
    </row>
    <row r="45" spans="1:6">
      <c r="A45" s="35">
        <v>118</v>
      </c>
      <c r="B45" s="35">
        <v>478500</v>
      </c>
      <c r="C45" s="35">
        <v>306500</v>
      </c>
      <c r="D45" s="35">
        <v>6</v>
      </c>
      <c r="E45" s="35">
        <v>32</v>
      </c>
      <c r="F45" s="35">
        <v>9.1578820000000007</v>
      </c>
    </row>
    <row r="46" spans="1:6">
      <c r="A46" s="35">
        <v>118</v>
      </c>
      <c r="B46" s="35">
        <v>479500</v>
      </c>
      <c r="C46" s="35">
        <v>306500</v>
      </c>
      <c r="D46" s="35">
        <v>6</v>
      </c>
      <c r="E46" s="35">
        <v>32</v>
      </c>
      <c r="F46" s="35">
        <v>9.1247559999999996</v>
      </c>
    </row>
    <row r="47" spans="1:6">
      <c r="A47" s="35">
        <v>118</v>
      </c>
      <c r="B47" s="35">
        <v>464500</v>
      </c>
      <c r="C47" s="35">
        <v>305500</v>
      </c>
      <c r="D47" s="35">
        <v>6</v>
      </c>
      <c r="E47" s="35">
        <v>11</v>
      </c>
      <c r="F47" s="35">
        <v>16.218838000000002</v>
      </c>
    </row>
    <row r="48" spans="1:6">
      <c r="A48" s="35">
        <v>118</v>
      </c>
      <c r="B48" s="35">
        <v>465500</v>
      </c>
      <c r="C48" s="35">
        <v>305500</v>
      </c>
      <c r="D48" s="35">
        <v>6</v>
      </c>
      <c r="E48" s="35">
        <v>32</v>
      </c>
      <c r="F48" s="35">
        <v>13.927076</v>
      </c>
    </row>
    <row r="49" spans="1:6">
      <c r="A49" s="35">
        <v>118</v>
      </c>
      <c r="B49" s="35">
        <v>466500</v>
      </c>
      <c r="C49" s="35">
        <v>305500</v>
      </c>
      <c r="D49" s="35">
        <v>6</v>
      </c>
      <c r="E49" s="35">
        <v>32</v>
      </c>
      <c r="F49" s="35">
        <v>12.838208</v>
      </c>
    </row>
    <row r="50" spans="1:6">
      <c r="A50" s="35">
        <v>118</v>
      </c>
      <c r="B50" s="35">
        <v>467500</v>
      </c>
      <c r="C50" s="35">
        <v>305500</v>
      </c>
      <c r="D50" s="35">
        <v>6</v>
      </c>
      <c r="E50" s="35">
        <v>32</v>
      </c>
      <c r="F50" s="35">
        <v>12.147997999999999</v>
      </c>
    </row>
    <row r="51" spans="1:6">
      <c r="A51" s="35">
        <v>118</v>
      </c>
      <c r="B51" s="35">
        <v>468500</v>
      </c>
      <c r="C51" s="35">
        <v>305500</v>
      </c>
      <c r="D51" s="35">
        <v>6</v>
      </c>
      <c r="E51" s="35">
        <v>32</v>
      </c>
      <c r="F51" s="35">
        <v>11.708486000000001</v>
      </c>
    </row>
    <row r="52" spans="1:6">
      <c r="A52" s="35">
        <v>118</v>
      </c>
      <c r="B52" s="35">
        <v>469500</v>
      </c>
      <c r="C52" s="35">
        <v>305500</v>
      </c>
      <c r="D52" s="35">
        <v>6</v>
      </c>
      <c r="E52" s="35">
        <v>32</v>
      </c>
      <c r="F52" s="35">
        <v>11.265855999999999</v>
      </c>
    </row>
    <row r="53" spans="1:6">
      <c r="A53" s="35">
        <v>118</v>
      </c>
      <c r="B53" s="35">
        <v>470500</v>
      </c>
      <c r="C53" s="35">
        <v>305500</v>
      </c>
      <c r="D53" s="35">
        <v>6</v>
      </c>
      <c r="E53" s="35">
        <v>32</v>
      </c>
      <c r="F53" s="35">
        <v>10.925553000000001</v>
      </c>
    </row>
    <row r="54" spans="1:6">
      <c r="A54" s="35">
        <v>118</v>
      </c>
      <c r="B54" s="35">
        <v>471500</v>
      </c>
      <c r="C54" s="35">
        <v>305500</v>
      </c>
      <c r="D54" s="35">
        <v>6</v>
      </c>
      <c r="E54" s="35">
        <v>32</v>
      </c>
      <c r="F54" s="35">
        <v>10.621129</v>
      </c>
    </row>
    <row r="55" spans="1:6">
      <c r="A55" s="35">
        <v>118</v>
      </c>
      <c r="B55" s="35">
        <v>472500</v>
      </c>
      <c r="C55" s="35">
        <v>305500</v>
      </c>
      <c r="D55" s="35">
        <v>6</v>
      </c>
      <c r="E55" s="35">
        <v>32</v>
      </c>
      <c r="F55" s="35">
        <v>10.409834999999999</v>
      </c>
    </row>
    <row r="56" spans="1:6">
      <c r="A56" s="35">
        <v>118</v>
      </c>
      <c r="B56" s="35">
        <v>473500</v>
      </c>
      <c r="C56" s="35">
        <v>305500</v>
      </c>
      <c r="D56" s="35">
        <v>6</v>
      </c>
      <c r="E56" s="35">
        <v>32</v>
      </c>
      <c r="F56" s="35">
        <v>10.323581000000001</v>
      </c>
    </row>
    <row r="57" spans="1:6">
      <c r="A57" s="35">
        <v>118</v>
      </c>
      <c r="B57" s="35">
        <v>474500</v>
      </c>
      <c r="C57" s="35">
        <v>305500</v>
      </c>
      <c r="D57" s="35">
        <v>6</v>
      </c>
      <c r="E57" s="35">
        <v>32</v>
      </c>
      <c r="F57" s="35">
        <v>10.231671</v>
      </c>
    </row>
    <row r="58" spans="1:6">
      <c r="A58" s="35">
        <v>118</v>
      </c>
      <c r="B58" s="35">
        <v>475500</v>
      </c>
      <c r="C58" s="35">
        <v>305500</v>
      </c>
      <c r="D58" s="35">
        <v>6</v>
      </c>
      <c r="E58" s="35">
        <v>32</v>
      </c>
      <c r="F58" s="35">
        <v>9.8540799999999997</v>
      </c>
    </row>
    <row r="59" spans="1:6">
      <c r="A59" s="35">
        <v>118</v>
      </c>
      <c r="B59" s="35">
        <v>476500</v>
      </c>
      <c r="C59" s="35">
        <v>305500</v>
      </c>
      <c r="D59" s="35">
        <v>6</v>
      </c>
      <c r="E59" s="35">
        <v>32</v>
      </c>
      <c r="F59" s="35">
        <v>9.5684159999999991</v>
      </c>
    </row>
    <row r="60" spans="1:6">
      <c r="A60" s="35">
        <v>118</v>
      </c>
      <c r="B60" s="35">
        <v>477500</v>
      </c>
      <c r="C60" s="35">
        <v>305500</v>
      </c>
      <c r="D60" s="35">
        <v>6</v>
      </c>
      <c r="E60" s="35">
        <v>32</v>
      </c>
      <c r="F60" s="35">
        <v>9.4142729999999997</v>
      </c>
    </row>
    <row r="61" spans="1:6">
      <c r="A61" s="35">
        <v>118</v>
      </c>
      <c r="B61" s="35">
        <v>478500</v>
      </c>
      <c r="C61" s="35">
        <v>305500</v>
      </c>
      <c r="D61" s="35">
        <v>6</v>
      </c>
      <c r="E61" s="35">
        <v>32</v>
      </c>
      <c r="F61" s="35">
        <v>9.2485189999999999</v>
      </c>
    </row>
    <row r="62" spans="1:6">
      <c r="A62" s="35">
        <v>118</v>
      </c>
      <c r="B62" s="35">
        <v>479500</v>
      </c>
      <c r="C62" s="35">
        <v>305500</v>
      </c>
      <c r="D62" s="35">
        <v>6</v>
      </c>
      <c r="E62" s="35">
        <v>32</v>
      </c>
      <c r="F62" s="35">
        <v>9.1482200000000002</v>
      </c>
    </row>
    <row r="63" spans="1:6">
      <c r="A63" s="35">
        <v>118</v>
      </c>
      <c r="B63" s="35">
        <v>480500</v>
      </c>
      <c r="C63" s="35">
        <v>305500</v>
      </c>
      <c r="D63" s="35">
        <v>6</v>
      </c>
      <c r="E63" s="35">
        <v>32</v>
      </c>
      <c r="F63" s="35">
        <v>9.1495270000000009</v>
      </c>
    </row>
    <row r="64" spans="1:6">
      <c r="A64" s="35">
        <v>118</v>
      </c>
      <c r="B64" s="35">
        <v>464500</v>
      </c>
      <c r="C64" s="35">
        <v>304500</v>
      </c>
      <c r="D64" s="35">
        <v>6</v>
      </c>
      <c r="E64" s="35">
        <v>11</v>
      </c>
      <c r="F64" s="35">
        <v>16.074068</v>
      </c>
    </row>
    <row r="65" spans="1:6">
      <c r="A65" s="35">
        <v>118</v>
      </c>
      <c r="B65" s="35">
        <v>465500</v>
      </c>
      <c r="C65" s="35">
        <v>304500</v>
      </c>
      <c r="D65" s="35">
        <v>6</v>
      </c>
      <c r="E65" s="35">
        <v>32</v>
      </c>
      <c r="F65" s="35">
        <v>14.140371999999999</v>
      </c>
    </row>
    <row r="66" spans="1:6">
      <c r="A66" s="35">
        <v>118</v>
      </c>
      <c r="B66" s="35">
        <v>466500</v>
      </c>
      <c r="C66" s="35">
        <v>304500</v>
      </c>
      <c r="D66" s="35">
        <v>6</v>
      </c>
      <c r="E66" s="35">
        <v>32</v>
      </c>
      <c r="F66" s="35">
        <v>12.782719999999999</v>
      </c>
    </row>
    <row r="67" spans="1:6">
      <c r="A67" s="35">
        <v>118</v>
      </c>
      <c r="B67" s="35">
        <v>467500</v>
      </c>
      <c r="C67" s="35">
        <v>304500</v>
      </c>
      <c r="D67" s="35">
        <v>6</v>
      </c>
      <c r="E67" s="35">
        <v>32</v>
      </c>
      <c r="F67" s="35">
        <v>12.192012</v>
      </c>
    </row>
    <row r="68" spans="1:6">
      <c r="A68" s="35">
        <v>118</v>
      </c>
      <c r="B68" s="35">
        <v>468500</v>
      </c>
      <c r="C68" s="35">
        <v>304500</v>
      </c>
      <c r="D68" s="35">
        <v>6</v>
      </c>
      <c r="E68" s="35">
        <v>32</v>
      </c>
      <c r="F68" s="35">
        <v>11.637556</v>
      </c>
    </row>
    <row r="69" spans="1:6">
      <c r="A69" s="35">
        <v>118</v>
      </c>
      <c r="B69" s="35">
        <v>469500</v>
      </c>
      <c r="C69" s="35">
        <v>304500</v>
      </c>
      <c r="D69" s="35">
        <v>6</v>
      </c>
      <c r="E69" s="35">
        <v>32</v>
      </c>
      <c r="F69" s="35">
        <v>11.196281000000001</v>
      </c>
    </row>
    <row r="70" spans="1:6">
      <c r="A70" s="35">
        <v>118</v>
      </c>
      <c r="B70" s="35">
        <v>470500</v>
      </c>
      <c r="C70" s="35">
        <v>304500</v>
      </c>
      <c r="D70" s="35">
        <v>6</v>
      </c>
      <c r="E70" s="35">
        <v>32</v>
      </c>
      <c r="F70" s="35">
        <v>10.992139999999999</v>
      </c>
    </row>
    <row r="71" spans="1:6">
      <c r="A71" s="35">
        <v>118</v>
      </c>
      <c r="B71" s="35">
        <v>471500</v>
      </c>
      <c r="C71" s="35">
        <v>304500</v>
      </c>
      <c r="D71" s="35">
        <v>6</v>
      </c>
      <c r="E71" s="35">
        <v>32</v>
      </c>
      <c r="F71" s="35">
        <v>10.709166</v>
      </c>
    </row>
    <row r="72" spans="1:6">
      <c r="A72" s="35">
        <v>118</v>
      </c>
      <c r="B72" s="35">
        <v>472500</v>
      </c>
      <c r="C72" s="35">
        <v>304500</v>
      </c>
      <c r="D72" s="35">
        <v>6</v>
      </c>
      <c r="E72" s="35">
        <v>32</v>
      </c>
      <c r="F72" s="35">
        <v>10.446846000000001</v>
      </c>
    </row>
    <row r="73" spans="1:6">
      <c r="A73" s="35">
        <v>118</v>
      </c>
      <c r="B73" s="35">
        <v>473500</v>
      </c>
      <c r="C73" s="35">
        <v>304500</v>
      </c>
      <c r="D73" s="35">
        <v>6</v>
      </c>
      <c r="E73" s="35">
        <v>32</v>
      </c>
      <c r="F73" s="35">
        <v>10.346819</v>
      </c>
    </row>
    <row r="74" spans="1:6">
      <c r="A74" s="35">
        <v>118</v>
      </c>
      <c r="B74" s="35">
        <v>474500</v>
      </c>
      <c r="C74" s="35">
        <v>304500</v>
      </c>
      <c r="D74" s="35">
        <v>6</v>
      </c>
      <c r="E74" s="35">
        <v>32</v>
      </c>
      <c r="F74" s="35">
        <v>10.035976</v>
      </c>
    </row>
    <row r="75" spans="1:6">
      <c r="A75" s="35">
        <v>118</v>
      </c>
      <c r="B75" s="35">
        <v>475500</v>
      </c>
      <c r="C75" s="35">
        <v>304500</v>
      </c>
      <c r="D75" s="35">
        <v>6</v>
      </c>
      <c r="E75" s="35">
        <v>32</v>
      </c>
      <c r="F75" s="35">
        <v>9.7985360000000004</v>
      </c>
    </row>
    <row r="76" spans="1:6">
      <c r="A76" s="35">
        <v>118</v>
      </c>
      <c r="B76" s="35">
        <v>476500</v>
      </c>
      <c r="C76" s="35">
        <v>304500</v>
      </c>
      <c r="D76" s="35">
        <v>6</v>
      </c>
      <c r="E76" s="35">
        <v>32</v>
      </c>
      <c r="F76" s="35">
        <v>9.515841</v>
      </c>
    </row>
    <row r="77" spans="1:6">
      <c r="A77" s="35">
        <v>118</v>
      </c>
      <c r="B77" s="35">
        <v>477500</v>
      </c>
      <c r="C77" s="35">
        <v>304500</v>
      </c>
      <c r="D77" s="35">
        <v>6</v>
      </c>
      <c r="E77" s="35">
        <v>32</v>
      </c>
      <c r="F77" s="35">
        <v>9.3572179999999996</v>
      </c>
    </row>
    <row r="78" spans="1:6">
      <c r="A78" s="35">
        <v>118</v>
      </c>
      <c r="B78" s="35">
        <v>478500</v>
      </c>
      <c r="C78" s="35">
        <v>304500</v>
      </c>
      <c r="D78" s="35">
        <v>6</v>
      </c>
      <c r="E78" s="35">
        <v>32</v>
      </c>
      <c r="F78" s="35">
        <v>9.2368640000000006</v>
      </c>
    </row>
    <row r="79" spans="1:6">
      <c r="A79" s="35">
        <v>118</v>
      </c>
      <c r="B79" s="35">
        <v>479500</v>
      </c>
      <c r="C79" s="35">
        <v>304500</v>
      </c>
      <c r="D79" s="35">
        <v>6</v>
      </c>
      <c r="E79" s="35">
        <v>32</v>
      </c>
      <c r="F79" s="35">
        <v>9.1669850000000004</v>
      </c>
    </row>
    <row r="80" spans="1:6">
      <c r="A80" s="35">
        <v>118</v>
      </c>
      <c r="B80" s="35">
        <v>480500</v>
      </c>
      <c r="C80" s="35">
        <v>304500</v>
      </c>
      <c r="D80" s="35">
        <v>6</v>
      </c>
      <c r="E80" s="35">
        <v>32</v>
      </c>
      <c r="F80" s="35">
        <v>9.1076320000000006</v>
      </c>
    </row>
    <row r="81" spans="1:6">
      <c r="A81" s="35">
        <v>118</v>
      </c>
      <c r="B81" s="35">
        <v>464500</v>
      </c>
      <c r="C81" s="35">
        <v>303500</v>
      </c>
      <c r="D81" s="35">
        <v>6</v>
      </c>
      <c r="E81" s="35">
        <v>32</v>
      </c>
      <c r="F81" s="35">
        <v>14.46369</v>
      </c>
    </row>
    <row r="82" spans="1:6">
      <c r="A82" s="35">
        <v>118</v>
      </c>
      <c r="B82" s="35">
        <v>465500</v>
      </c>
      <c r="C82" s="35">
        <v>303500</v>
      </c>
      <c r="D82" s="35">
        <v>6</v>
      </c>
      <c r="E82" s="35">
        <v>32</v>
      </c>
      <c r="F82" s="35">
        <v>13.275722</v>
      </c>
    </row>
    <row r="83" spans="1:6">
      <c r="A83" s="35">
        <v>118</v>
      </c>
      <c r="B83" s="35">
        <v>466500</v>
      </c>
      <c r="C83" s="35">
        <v>303500</v>
      </c>
      <c r="D83" s="35">
        <v>6</v>
      </c>
      <c r="E83" s="35">
        <v>32</v>
      </c>
      <c r="F83" s="35">
        <v>12.752853999999999</v>
      </c>
    </row>
    <row r="84" spans="1:6">
      <c r="A84" s="35">
        <v>118</v>
      </c>
      <c r="B84" s="35">
        <v>467500</v>
      </c>
      <c r="C84" s="35">
        <v>303500</v>
      </c>
      <c r="D84" s="35">
        <v>6</v>
      </c>
      <c r="E84" s="35">
        <v>32</v>
      </c>
      <c r="F84" s="35">
        <v>12.47218</v>
      </c>
    </row>
    <row r="85" spans="1:6">
      <c r="A85" s="35">
        <v>118</v>
      </c>
      <c r="B85" s="35">
        <v>468500</v>
      </c>
      <c r="C85" s="35">
        <v>303500</v>
      </c>
      <c r="D85" s="35">
        <v>6</v>
      </c>
      <c r="E85" s="35">
        <v>32</v>
      </c>
      <c r="F85" s="35">
        <v>11.962588</v>
      </c>
    </row>
    <row r="86" spans="1:6">
      <c r="A86" s="35">
        <v>118</v>
      </c>
      <c r="B86" s="35">
        <v>469500</v>
      </c>
      <c r="C86" s="35">
        <v>303500</v>
      </c>
      <c r="D86" s="35">
        <v>6</v>
      </c>
      <c r="E86" s="35">
        <v>32</v>
      </c>
      <c r="F86" s="35">
        <v>11.492241999999999</v>
      </c>
    </row>
    <row r="87" spans="1:6">
      <c r="A87" s="35">
        <v>118</v>
      </c>
      <c r="B87" s="35">
        <v>470500</v>
      </c>
      <c r="C87" s="35">
        <v>303500</v>
      </c>
      <c r="D87" s="35">
        <v>6</v>
      </c>
      <c r="E87" s="35">
        <v>32</v>
      </c>
      <c r="F87" s="35">
        <v>11.171207000000001</v>
      </c>
    </row>
    <row r="88" spans="1:6">
      <c r="A88" s="35">
        <v>118</v>
      </c>
      <c r="B88" s="35">
        <v>471500</v>
      </c>
      <c r="C88" s="35">
        <v>303500</v>
      </c>
      <c r="D88" s="35">
        <v>6</v>
      </c>
      <c r="E88" s="35">
        <v>32</v>
      </c>
      <c r="F88" s="35">
        <v>11.018689999999999</v>
      </c>
    </row>
    <row r="89" spans="1:6">
      <c r="A89" s="35">
        <v>118</v>
      </c>
      <c r="B89" s="35">
        <v>472500</v>
      </c>
      <c r="C89" s="35">
        <v>303500</v>
      </c>
      <c r="D89" s="35">
        <v>6</v>
      </c>
      <c r="E89" s="35">
        <v>32</v>
      </c>
      <c r="F89" s="35">
        <v>10.72982</v>
      </c>
    </row>
    <row r="90" spans="1:6">
      <c r="A90" s="35">
        <v>118</v>
      </c>
      <c r="B90" s="35">
        <v>473500</v>
      </c>
      <c r="C90" s="35">
        <v>303500</v>
      </c>
      <c r="D90" s="35">
        <v>6</v>
      </c>
      <c r="E90" s="35">
        <v>32</v>
      </c>
      <c r="F90" s="35">
        <v>10.413570999999999</v>
      </c>
    </row>
    <row r="91" spans="1:6">
      <c r="A91" s="35">
        <v>118</v>
      </c>
      <c r="B91" s="35">
        <v>474500</v>
      </c>
      <c r="C91" s="35">
        <v>303500</v>
      </c>
      <c r="D91" s="35">
        <v>6</v>
      </c>
      <c r="E91" s="35">
        <v>32</v>
      </c>
      <c r="F91" s="35">
        <v>10.039528000000001</v>
      </c>
    </row>
    <row r="92" spans="1:6">
      <c r="A92" s="35">
        <v>118</v>
      </c>
      <c r="B92" s="35">
        <v>475500</v>
      </c>
      <c r="C92" s="35">
        <v>303500</v>
      </c>
      <c r="D92" s="35">
        <v>6</v>
      </c>
      <c r="E92" s="35">
        <v>32</v>
      </c>
      <c r="F92" s="35">
        <v>9.7918640000000003</v>
      </c>
    </row>
    <row r="93" spans="1:6">
      <c r="A93" s="35">
        <v>118</v>
      </c>
      <c r="B93" s="35">
        <v>476500</v>
      </c>
      <c r="C93" s="35">
        <v>303500</v>
      </c>
      <c r="D93" s="35">
        <v>6</v>
      </c>
      <c r="E93" s="35">
        <v>32</v>
      </c>
      <c r="F93" s="35">
        <v>9.4951380000000007</v>
      </c>
    </row>
    <row r="94" spans="1:6">
      <c r="A94" s="35">
        <v>118</v>
      </c>
      <c r="B94" s="35">
        <v>477500</v>
      </c>
      <c r="C94" s="35">
        <v>303500</v>
      </c>
      <c r="D94" s="35">
        <v>6</v>
      </c>
      <c r="E94" s="35">
        <v>32</v>
      </c>
      <c r="F94" s="35">
        <v>9.3924260000000004</v>
      </c>
    </row>
    <row r="95" spans="1:6">
      <c r="A95" s="35">
        <v>118</v>
      </c>
      <c r="B95" s="35">
        <v>478500</v>
      </c>
      <c r="C95" s="35">
        <v>303500</v>
      </c>
      <c r="D95" s="35">
        <v>6</v>
      </c>
      <c r="E95" s="35">
        <v>32</v>
      </c>
      <c r="F95" s="35">
        <v>9.2309280000000005</v>
      </c>
    </row>
    <row r="96" spans="1:6">
      <c r="A96" s="35">
        <v>118</v>
      </c>
      <c r="B96" s="35">
        <v>479500</v>
      </c>
      <c r="C96" s="35">
        <v>303500</v>
      </c>
      <c r="D96" s="35">
        <v>6</v>
      </c>
      <c r="E96" s="35">
        <v>32</v>
      </c>
      <c r="F96" s="35">
        <v>9.1733440000000002</v>
      </c>
    </row>
    <row r="97" spans="1:6">
      <c r="A97" s="35">
        <v>118</v>
      </c>
      <c r="B97" s="35">
        <v>480500</v>
      </c>
      <c r="C97" s="35">
        <v>303500</v>
      </c>
      <c r="D97" s="35">
        <v>6</v>
      </c>
      <c r="E97" s="35">
        <v>32</v>
      </c>
      <c r="F97" s="35">
        <v>9.1213300000000004</v>
      </c>
    </row>
    <row r="98" spans="1:6">
      <c r="A98" s="35">
        <v>118</v>
      </c>
      <c r="B98" s="35">
        <v>463500</v>
      </c>
      <c r="C98" s="35">
        <v>302500</v>
      </c>
      <c r="D98" s="35">
        <v>6</v>
      </c>
      <c r="E98" s="35">
        <v>32</v>
      </c>
      <c r="F98" s="35">
        <v>14.800124</v>
      </c>
    </row>
    <row r="99" spans="1:6">
      <c r="A99" s="35">
        <v>118</v>
      </c>
      <c r="B99" s="35">
        <v>464500</v>
      </c>
      <c r="C99" s="35">
        <v>302500</v>
      </c>
      <c r="D99" s="35">
        <v>6</v>
      </c>
      <c r="E99" s="35">
        <v>32</v>
      </c>
      <c r="F99" s="35">
        <v>13.668454000000001</v>
      </c>
    </row>
    <row r="100" spans="1:6">
      <c r="A100" s="35">
        <v>118</v>
      </c>
      <c r="B100" s="35">
        <v>465500</v>
      </c>
      <c r="C100" s="35">
        <v>302500</v>
      </c>
      <c r="D100" s="35">
        <v>6</v>
      </c>
      <c r="E100" s="35">
        <v>32</v>
      </c>
      <c r="F100" s="35">
        <v>12.818522</v>
      </c>
    </row>
    <row r="101" spans="1:6">
      <c r="A101" s="35">
        <v>118</v>
      </c>
      <c r="B101" s="35">
        <v>466500</v>
      </c>
      <c r="C101" s="35">
        <v>302500</v>
      </c>
      <c r="D101" s="35">
        <v>6</v>
      </c>
      <c r="E101" s="35">
        <v>32</v>
      </c>
      <c r="F101" s="35">
        <v>12.238004</v>
      </c>
    </row>
    <row r="102" spans="1:6">
      <c r="A102" s="35">
        <v>118</v>
      </c>
      <c r="B102" s="35">
        <v>467500</v>
      </c>
      <c r="C102" s="35">
        <v>302500</v>
      </c>
      <c r="D102" s="35">
        <v>6</v>
      </c>
      <c r="E102" s="35">
        <v>32</v>
      </c>
      <c r="F102" s="35">
        <v>11.788748</v>
      </c>
    </row>
    <row r="103" spans="1:6">
      <c r="A103" s="35">
        <v>118</v>
      </c>
      <c r="B103" s="35">
        <v>468500</v>
      </c>
      <c r="C103" s="35">
        <v>302500</v>
      </c>
      <c r="D103" s="35">
        <v>6</v>
      </c>
      <c r="E103" s="35">
        <v>32</v>
      </c>
      <c r="F103" s="35">
        <v>11.387826</v>
      </c>
    </row>
    <row r="104" spans="1:6">
      <c r="A104" s="35">
        <v>118</v>
      </c>
      <c r="B104" s="35">
        <v>469500</v>
      </c>
      <c r="C104" s="35">
        <v>302500</v>
      </c>
      <c r="D104" s="35">
        <v>6</v>
      </c>
      <c r="E104" s="35">
        <v>32</v>
      </c>
      <c r="F104" s="35">
        <v>11.070639999999999</v>
      </c>
    </row>
    <row r="105" spans="1:6">
      <c r="A105" s="35">
        <v>118</v>
      </c>
      <c r="B105" s="35">
        <v>470500</v>
      </c>
      <c r="C105" s="35">
        <v>302500</v>
      </c>
      <c r="D105" s="35">
        <v>6</v>
      </c>
      <c r="E105" s="35">
        <v>32</v>
      </c>
      <c r="F105" s="35">
        <v>11.042023</v>
      </c>
    </row>
    <row r="106" spans="1:6">
      <c r="A106" s="35">
        <v>118</v>
      </c>
      <c r="B106" s="35">
        <v>471500</v>
      </c>
      <c r="C106" s="35">
        <v>302500</v>
      </c>
      <c r="D106" s="35">
        <v>6</v>
      </c>
      <c r="E106" s="35">
        <v>32</v>
      </c>
      <c r="F106" s="35">
        <v>10.873624</v>
      </c>
    </row>
    <row r="107" spans="1:6">
      <c r="A107" s="35">
        <v>118</v>
      </c>
      <c r="B107" s="35">
        <v>472500</v>
      </c>
      <c r="C107" s="35">
        <v>302500</v>
      </c>
      <c r="D107" s="35">
        <v>6</v>
      </c>
      <c r="E107" s="35">
        <v>32</v>
      </c>
      <c r="F107" s="35">
        <v>10.765385</v>
      </c>
    </row>
    <row r="108" spans="1:6">
      <c r="A108" s="35">
        <v>118</v>
      </c>
      <c r="B108" s="35">
        <v>473500</v>
      </c>
      <c r="C108" s="35">
        <v>302500</v>
      </c>
      <c r="D108" s="35">
        <v>6</v>
      </c>
      <c r="E108" s="35">
        <v>32</v>
      </c>
      <c r="F108" s="35">
        <v>10.620709</v>
      </c>
    </row>
    <row r="109" spans="1:6">
      <c r="A109" s="35">
        <v>118</v>
      </c>
      <c r="B109" s="35">
        <v>474500</v>
      </c>
      <c r="C109" s="35">
        <v>302500</v>
      </c>
      <c r="D109" s="35">
        <v>6</v>
      </c>
      <c r="E109" s="35">
        <v>32</v>
      </c>
      <c r="F109" s="35">
        <v>10.502352999999999</v>
      </c>
    </row>
    <row r="110" spans="1:6">
      <c r="A110" s="35">
        <v>118</v>
      </c>
      <c r="B110" s="35">
        <v>475500</v>
      </c>
      <c r="C110" s="35">
        <v>302500</v>
      </c>
      <c r="D110" s="35">
        <v>6</v>
      </c>
      <c r="E110" s="35">
        <v>32</v>
      </c>
      <c r="F110" s="35">
        <v>10.007294</v>
      </c>
    </row>
    <row r="111" spans="1:6">
      <c r="A111" s="35">
        <v>118</v>
      </c>
      <c r="B111" s="35">
        <v>476500</v>
      </c>
      <c r="C111" s="35">
        <v>302500</v>
      </c>
      <c r="D111" s="35">
        <v>6</v>
      </c>
      <c r="E111" s="35">
        <v>32</v>
      </c>
      <c r="F111" s="35">
        <v>9.5673239999999993</v>
      </c>
    </row>
    <row r="112" spans="1:6">
      <c r="A112" s="35">
        <v>118</v>
      </c>
      <c r="B112" s="35">
        <v>477500</v>
      </c>
      <c r="C112" s="35">
        <v>302500</v>
      </c>
      <c r="D112" s="35">
        <v>6</v>
      </c>
      <c r="E112" s="35">
        <v>32</v>
      </c>
      <c r="F112" s="35">
        <v>9.4272349999999996</v>
      </c>
    </row>
    <row r="113" spans="1:6">
      <c r="A113" s="35">
        <v>118</v>
      </c>
      <c r="B113" s="35">
        <v>478500</v>
      </c>
      <c r="C113" s="35">
        <v>302500</v>
      </c>
      <c r="D113" s="35">
        <v>6</v>
      </c>
      <c r="E113" s="35">
        <v>32</v>
      </c>
      <c r="F113" s="35">
        <v>9.3058460000000007</v>
      </c>
    </row>
    <row r="114" spans="1:6">
      <c r="A114" s="35">
        <v>118</v>
      </c>
      <c r="B114" s="35">
        <v>479500</v>
      </c>
      <c r="C114" s="35">
        <v>302500</v>
      </c>
      <c r="D114" s="35">
        <v>6</v>
      </c>
      <c r="E114" s="35">
        <v>32</v>
      </c>
      <c r="F114" s="35">
        <v>9.2513089999999991</v>
      </c>
    </row>
    <row r="115" spans="1:6">
      <c r="A115" s="35">
        <v>118</v>
      </c>
      <c r="B115" s="35">
        <v>464500</v>
      </c>
      <c r="C115" s="35">
        <v>301500</v>
      </c>
      <c r="D115" s="35">
        <v>6</v>
      </c>
      <c r="E115" s="35">
        <v>32</v>
      </c>
      <c r="F115" s="35">
        <v>13.322856</v>
      </c>
    </row>
    <row r="116" spans="1:6">
      <c r="A116" s="35">
        <v>118</v>
      </c>
      <c r="B116" s="35">
        <v>465500</v>
      </c>
      <c r="C116" s="35">
        <v>301500</v>
      </c>
      <c r="D116" s="35">
        <v>6</v>
      </c>
      <c r="E116" s="35">
        <v>32</v>
      </c>
      <c r="F116" s="35">
        <v>12.532022</v>
      </c>
    </row>
    <row r="117" spans="1:6">
      <c r="A117" s="35">
        <v>118</v>
      </c>
      <c r="B117" s="35">
        <v>466500</v>
      </c>
      <c r="C117" s="35">
        <v>301500</v>
      </c>
      <c r="D117" s="35">
        <v>6</v>
      </c>
      <c r="E117" s="35">
        <v>32</v>
      </c>
      <c r="F117" s="35">
        <v>12.031980000000001</v>
      </c>
    </row>
    <row r="118" spans="1:6">
      <c r="A118" s="35">
        <v>118</v>
      </c>
      <c r="B118" s="35">
        <v>467500</v>
      </c>
      <c r="C118" s="35">
        <v>301500</v>
      </c>
      <c r="D118" s="35">
        <v>6</v>
      </c>
      <c r="E118" s="35">
        <v>32</v>
      </c>
      <c r="F118" s="35">
        <v>11.587393</v>
      </c>
    </row>
    <row r="119" spans="1:6">
      <c r="A119" s="35">
        <v>118</v>
      </c>
      <c r="B119" s="35">
        <v>468500</v>
      </c>
      <c r="C119" s="35">
        <v>301500</v>
      </c>
      <c r="D119" s="35">
        <v>6</v>
      </c>
      <c r="E119" s="35">
        <v>32</v>
      </c>
      <c r="F119" s="35">
        <v>11.243129</v>
      </c>
    </row>
    <row r="120" spans="1:6">
      <c r="A120" s="35">
        <v>118</v>
      </c>
      <c r="B120" s="35">
        <v>469500</v>
      </c>
      <c r="C120" s="35">
        <v>301500</v>
      </c>
      <c r="D120" s="35">
        <v>6</v>
      </c>
      <c r="E120" s="35">
        <v>32</v>
      </c>
      <c r="F120" s="35">
        <v>10.987712</v>
      </c>
    </row>
    <row r="121" spans="1:6">
      <c r="A121" s="35">
        <v>118</v>
      </c>
      <c r="B121" s="35">
        <v>470500</v>
      </c>
      <c r="C121" s="35">
        <v>301500</v>
      </c>
      <c r="D121" s="35">
        <v>6</v>
      </c>
      <c r="E121" s="35">
        <v>32</v>
      </c>
      <c r="F121" s="35">
        <v>10.822687</v>
      </c>
    </row>
    <row r="122" spans="1:6">
      <c r="A122" s="35">
        <v>118</v>
      </c>
      <c r="B122" s="35">
        <v>471500</v>
      </c>
      <c r="C122" s="35">
        <v>301500</v>
      </c>
      <c r="D122" s="35">
        <v>6</v>
      </c>
      <c r="E122" s="35">
        <v>32</v>
      </c>
      <c r="F122" s="35">
        <v>10.568761</v>
      </c>
    </row>
    <row r="123" spans="1:6">
      <c r="A123" s="35">
        <v>118</v>
      </c>
      <c r="B123" s="35">
        <v>472500</v>
      </c>
      <c r="C123" s="35">
        <v>301500</v>
      </c>
      <c r="D123" s="35">
        <v>6</v>
      </c>
      <c r="E123" s="35">
        <v>32</v>
      </c>
      <c r="F123" s="35">
        <v>10.501229</v>
      </c>
    </row>
    <row r="124" spans="1:6">
      <c r="A124" s="35">
        <v>118</v>
      </c>
      <c r="B124" s="35">
        <v>473500</v>
      </c>
      <c r="C124" s="35">
        <v>301500</v>
      </c>
      <c r="D124" s="35">
        <v>6</v>
      </c>
      <c r="E124" s="35">
        <v>32</v>
      </c>
      <c r="F124" s="35">
        <v>10.222204</v>
      </c>
    </row>
    <row r="125" spans="1:6">
      <c r="A125" s="35">
        <v>118</v>
      </c>
      <c r="B125" s="35">
        <v>474500</v>
      </c>
      <c r="C125" s="35">
        <v>301500</v>
      </c>
      <c r="D125" s="35">
        <v>6</v>
      </c>
      <c r="E125" s="35">
        <v>32</v>
      </c>
      <c r="F125" s="35">
        <v>10.000448</v>
      </c>
    </row>
    <row r="126" spans="1:6">
      <c r="A126" s="35">
        <v>118</v>
      </c>
      <c r="B126" s="35">
        <v>475500</v>
      </c>
      <c r="C126" s="35">
        <v>301500</v>
      </c>
      <c r="D126" s="35">
        <v>6</v>
      </c>
      <c r="E126" s="35">
        <v>32</v>
      </c>
      <c r="F126" s="35">
        <v>10.047330000000001</v>
      </c>
    </row>
    <row r="127" spans="1:6">
      <c r="A127" s="35">
        <v>118</v>
      </c>
      <c r="B127" s="35">
        <v>476500</v>
      </c>
      <c r="C127" s="35">
        <v>301500</v>
      </c>
      <c r="D127" s="35">
        <v>6</v>
      </c>
      <c r="E127" s="35">
        <v>32</v>
      </c>
      <c r="F127" s="35">
        <v>9.8300400000000003</v>
      </c>
    </row>
    <row r="128" spans="1:6">
      <c r="A128" s="35">
        <v>118</v>
      </c>
      <c r="B128" s="35">
        <v>477500</v>
      </c>
      <c r="C128" s="35">
        <v>301500</v>
      </c>
      <c r="D128" s="35">
        <v>6</v>
      </c>
      <c r="E128" s="35">
        <v>32</v>
      </c>
      <c r="F128" s="35">
        <v>9.4845430000000004</v>
      </c>
    </row>
    <row r="129" spans="1:6">
      <c r="A129" s="35">
        <v>118</v>
      </c>
      <c r="B129" s="35">
        <v>478500</v>
      </c>
      <c r="C129" s="35">
        <v>301500</v>
      </c>
      <c r="D129" s="35">
        <v>6</v>
      </c>
      <c r="E129" s="35">
        <v>32</v>
      </c>
      <c r="F129" s="35">
        <v>9.3735959999999992</v>
      </c>
    </row>
    <row r="130" spans="1:6">
      <c r="A130" s="35">
        <v>118</v>
      </c>
      <c r="B130" s="35">
        <v>479500</v>
      </c>
      <c r="C130" s="35">
        <v>301500</v>
      </c>
      <c r="D130" s="35">
        <v>6</v>
      </c>
      <c r="E130" s="35">
        <v>32</v>
      </c>
      <c r="F130" s="35">
        <v>9.2922659999999997</v>
      </c>
    </row>
    <row r="131" spans="1:6">
      <c r="A131" s="35">
        <v>118</v>
      </c>
      <c r="B131" s="35">
        <v>465500</v>
      </c>
      <c r="C131" s="35">
        <v>300500</v>
      </c>
      <c r="D131" s="35">
        <v>6</v>
      </c>
      <c r="E131" s="35">
        <v>32</v>
      </c>
      <c r="F131" s="35">
        <v>12.404188</v>
      </c>
    </row>
    <row r="132" spans="1:6">
      <c r="A132" s="35">
        <v>118</v>
      </c>
      <c r="B132" s="35">
        <v>466500</v>
      </c>
      <c r="C132" s="35">
        <v>300500</v>
      </c>
      <c r="D132" s="35">
        <v>6</v>
      </c>
      <c r="E132" s="35">
        <v>32</v>
      </c>
      <c r="F132" s="35">
        <v>11.95008</v>
      </c>
    </row>
    <row r="133" spans="1:6">
      <c r="A133" s="35">
        <v>118</v>
      </c>
      <c r="B133" s="35">
        <v>467500</v>
      </c>
      <c r="C133" s="35">
        <v>300500</v>
      </c>
      <c r="D133" s="35">
        <v>6</v>
      </c>
      <c r="E133" s="35">
        <v>32</v>
      </c>
      <c r="F133" s="35">
        <v>11.546332</v>
      </c>
    </row>
    <row r="134" spans="1:6">
      <c r="A134" s="35">
        <v>118</v>
      </c>
      <c r="B134" s="35">
        <v>468500</v>
      </c>
      <c r="C134" s="35">
        <v>300500</v>
      </c>
      <c r="D134" s="35">
        <v>6</v>
      </c>
      <c r="E134" s="35">
        <v>32</v>
      </c>
      <c r="F134" s="35">
        <v>11.248067000000001</v>
      </c>
    </row>
    <row r="135" spans="1:6">
      <c r="A135" s="35">
        <v>118</v>
      </c>
      <c r="B135" s="35">
        <v>469500</v>
      </c>
      <c r="C135" s="35">
        <v>300500</v>
      </c>
      <c r="D135" s="35">
        <v>6</v>
      </c>
      <c r="E135" s="35">
        <v>32</v>
      </c>
      <c r="F135" s="35">
        <v>10.939057999999999</v>
      </c>
    </row>
    <row r="136" spans="1:6">
      <c r="A136" s="35">
        <v>118</v>
      </c>
      <c r="B136" s="35">
        <v>470500</v>
      </c>
      <c r="C136" s="35">
        <v>300500</v>
      </c>
      <c r="D136" s="35">
        <v>6</v>
      </c>
      <c r="E136" s="35">
        <v>32</v>
      </c>
      <c r="F136" s="35">
        <v>10.749688000000001</v>
      </c>
    </row>
    <row r="137" spans="1:6">
      <c r="A137" s="35">
        <v>118</v>
      </c>
      <c r="B137" s="35">
        <v>471500</v>
      </c>
      <c r="C137" s="35">
        <v>300500</v>
      </c>
      <c r="D137" s="35">
        <v>6</v>
      </c>
      <c r="E137" s="35">
        <v>32</v>
      </c>
      <c r="F137" s="35">
        <v>10.51384</v>
      </c>
    </row>
    <row r="138" spans="1:6">
      <c r="A138" s="35">
        <v>118</v>
      </c>
      <c r="B138" s="35">
        <v>472500</v>
      </c>
      <c r="C138" s="35">
        <v>300500</v>
      </c>
      <c r="D138" s="35">
        <v>6</v>
      </c>
      <c r="E138" s="35">
        <v>32</v>
      </c>
      <c r="F138" s="35">
        <v>10.443766</v>
      </c>
    </row>
    <row r="139" spans="1:6">
      <c r="A139" s="35">
        <v>118</v>
      </c>
      <c r="B139" s="35">
        <v>473500</v>
      </c>
      <c r="C139" s="35">
        <v>300500</v>
      </c>
      <c r="D139" s="35">
        <v>6</v>
      </c>
      <c r="E139" s="35">
        <v>32</v>
      </c>
      <c r="F139" s="35">
        <v>10.147303000000001</v>
      </c>
    </row>
    <row r="140" spans="1:6">
      <c r="A140" s="35">
        <v>118</v>
      </c>
      <c r="B140" s="35">
        <v>474500</v>
      </c>
      <c r="C140" s="35">
        <v>300500</v>
      </c>
      <c r="D140" s="35">
        <v>6</v>
      </c>
      <c r="E140" s="35">
        <v>32</v>
      </c>
      <c r="F140" s="35">
        <v>9.9330999999999996</v>
      </c>
    </row>
    <row r="141" spans="1:6">
      <c r="A141" s="35">
        <v>118</v>
      </c>
      <c r="B141" s="35">
        <v>475500</v>
      </c>
      <c r="C141" s="35">
        <v>300500</v>
      </c>
      <c r="D141" s="35">
        <v>6</v>
      </c>
      <c r="E141" s="35">
        <v>32</v>
      </c>
      <c r="F141" s="35">
        <v>9.8136829999999993</v>
      </c>
    </row>
    <row r="142" spans="1:6">
      <c r="A142" s="35">
        <v>118</v>
      </c>
      <c r="B142" s="35">
        <v>476500</v>
      </c>
      <c r="C142" s="35">
        <v>300500</v>
      </c>
      <c r="D142" s="35">
        <v>6</v>
      </c>
      <c r="E142" s="35">
        <v>32</v>
      </c>
      <c r="F142" s="35">
        <v>9.9423399999999997</v>
      </c>
    </row>
    <row r="143" spans="1:6">
      <c r="A143" s="35">
        <v>118</v>
      </c>
      <c r="B143" s="35">
        <v>477500</v>
      </c>
      <c r="C143" s="35">
        <v>300500</v>
      </c>
      <c r="D143" s="35">
        <v>6</v>
      </c>
      <c r="E143" s="35">
        <v>32</v>
      </c>
      <c r="F143" s="35">
        <v>9.8213980000000003</v>
      </c>
    </row>
    <row r="144" spans="1:6">
      <c r="A144" s="35">
        <v>118</v>
      </c>
      <c r="B144" s="35">
        <v>478500</v>
      </c>
      <c r="C144" s="35">
        <v>300500</v>
      </c>
      <c r="D144" s="35">
        <v>6</v>
      </c>
      <c r="E144" s="35">
        <v>32</v>
      </c>
      <c r="F144" s="35">
        <v>9.7647449999999996</v>
      </c>
    </row>
    <row r="145" spans="1:6">
      <c r="A145" s="35">
        <v>118</v>
      </c>
      <c r="B145" s="35">
        <v>479500</v>
      </c>
      <c r="C145" s="35">
        <v>300500</v>
      </c>
      <c r="D145" s="35">
        <v>6</v>
      </c>
      <c r="E145" s="35">
        <v>32</v>
      </c>
      <c r="F145" s="35">
        <v>9.65611</v>
      </c>
    </row>
    <row r="146" spans="1:6">
      <c r="A146" s="35">
        <v>118</v>
      </c>
      <c r="B146" s="35">
        <v>481500</v>
      </c>
      <c r="C146" s="35">
        <v>300500</v>
      </c>
      <c r="D146" s="35">
        <v>6</v>
      </c>
      <c r="E146" s="35">
        <v>32</v>
      </c>
      <c r="F146" s="35">
        <v>9.7068309999999993</v>
      </c>
    </row>
    <row r="147" spans="1:6">
      <c r="A147" s="35">
        <v>118</v>
      </c>
      <c r="B147" s="35">
        <v>464500</v>
      </c>
      <c r="C147" s="35">
        <v>299500</v>
      </c>
      <c r="D147" s="35">
        <v>6</v>
      </c>
      <c r="E147" s="35">
        <v>32</v>
      </c>
      <c r="F147" s="35">
        <v>13.406278</v>
      </c>
    </row>
    <row r="148" spans="1:6">
      <c r="A148" s="35">
        <v>118</v>
      </c>
      <c r="B148" s="35">
        <v>465500</v>
      </c>
      <c r="C148" s="35">
        <v>299500</v>
      </c>
      <c r="D148" s="35">
        <v>6</v>
      </c>
      <c r="E148" s="35">
        <v>32</v>
      </c>
      <c r="F148" s="35">
        <v>12.394083999999999</v>
      </c>
    </row>
    <row r="149" spans="1:6">
      <c r="A149" s="35">
        <v>118</v>
      </c>
      <c r="B149" s="35">
        <v>466500</v>
      </c>
      <c r="C149" s="35">
        <v>299500</v>
      </c>
      <c r="D149" s="35">
        <v>6</v>
      </c>
      <c r="E149" s="35">
        <v>32</v>
      </c>
      <c r="F149" s="35">
        <v>11.863464</v>
      </c>
    </row>
    <row r="150" spans="1:6">
      <c r="A150" s="35">
        <v>118</v>
      </c>
      <c r="B150" s="35">
        <v>467500</v>
      </c>
      <c r="C150" s="35">
        <v>299500</v>
      </c>
      <c r="D150" s="35">
        <v>6</v>
      </c>
      <c r="E150" s="35">
        <v>32</v>
      </c>
      <c r="F150" s="35">
        <v>11.491788</v>
      </c>
    </row>
    <row r="151" spans="1:6">
      <c r="A151" s="35">
        <v>118</v>
      </c>
      <c r="B151" s="35">
        <v>468500</v>
      </c>
      <c r="C151" s="35">
        <v>299500</v>
      </c>
      <c r="D151" s="35">
        <v>6</v>
      </c>
      <c r="E151" s="35">
        <v>32</v>
      </c>
      <c r="F151" s="35">
        <v>11.112221999999999</v>
      </c>
    </row>
    <row r="152" spans="1:6">
      <c r="A152" s="35">
        <v>118</v>
      </c>
      <c r="B152" s="35">
        <v>469500</v>
      </c>
      <c r="C152" s="35">
        <v>299500</v>
      </c>
      <c r="D152" s="35">
        <v>6</v>
      </c>
      <c r="E152" s="35">
        <v>32</v>
      </c>
      <c r="F152" s="35">
        <v>10.854134</v>
      </c>
    </row>
    <row r="153" spans="1:6">
      <c r="A153" s="35">
        <v>118</v>
      </c>
      <c r="B153" s="35">
        <v>470500</v>
      </c>
      <c r="C153" s="35">
        <v>299500</v>
      </c>
      <c r="D153" s="35">
        <v>6</v>
      </c>
      <c r="E153" s="35">
        <v>32</v>
      </c>
      <c r="F153" s="35">
        <v>10.768108</v>
      </c>
    </row>
    <row r="154" spans="1:6">
      <c r="A154" s="35">
        <v>118</v>
      </c>
      <c r="B154" s="35">
        <v>471500</v>
      </c>
      <c r="C154" s="35">
        <v>299500</v>
      </c>
      <c r="D154" s="35">
        <v>6</v>
      </c>
      <c r="E154" s="35">
        <v>32</v>
      </c>
      <c r="F154" s="35">
        <v>10.496306000000001</v>
      </c>
    </row>
    <row r="155" spans="1:6">
      <c r="A155" s="35">
        <v>118</v>
      </c>
      <c r="B155" s="35">
        <v>472500</v>
      </c>
      <c r="C155" s="35">
        <v>299500</v>
      </c>
      <c r="D155" s="35">
        <v>6</v>
      </c>
      <c r="E155" s="35">
        <v>32</v>
      </c>
      <c r="F155" s="35">
        <v>10.407738</v>
      </c>
    </row>
    <row r="156" spans="1:6">
      <c r="A156" s="35">
        <v>118</v>
      </c>
      <c r="B156" s="35">
        <v>473500</v>
      </c>
      <c r="C156" s="35">
        <v>299500</v>
      </c>
      <c r="D156" s="35">
        <v>6</v>
      </c>
      <c r="E156" s="35">
        <v>32</v>
      </c>
      <c r="F156" s="35">
        <v>10.089236</v>
      </c>
    </row>
    <row r="157" spans="1:6">
      <c r="A157" s="35">
        <v>118</v>
      </c>
      <c r="B157" s="35">
        <v>474500</v>
      </c>
      <c r="C157" s="35">
        <v>299500</v>
      </c>
      <c r="D157" s="35">
        <v>6</v>
      </c>
      <c r="E157" s="35">
        <v>32</v>
      </c>
      <c r="F157" s="35">
        <v>9.9071160000000003</v>
      </c>
    </row>
    <row r="158" spans="1:6">
      <c r="A158" s="35">
        <v>118</v>
      </c>
      <c r="B158" s="35">
        <v>475500</v>
      </c>
      <c r="C158" s="35">
        <v>299500</v>
      </c>
      <c r="D158" s="35">
        <v>6</v>
      </c>
      <c r="E158" s="35">
        <v>32</v>
      </c>
      <c r="F158" s="35">
        <v>9.7856039999999993</v>
      </c>
    </row>
    <row r="159" spans="1:6">
      <c r="A159" s="35">
        <v>118</v>
      </c>
      <c r="B159" s="35">
        <v>476500</v>
      </c>
      <c r="C159" s="35">
        <v>299500</v>
      </c>
      <c r="D159" s="35">
        <v>6</v>
      </c>
      <c r="E159" s="35">
        <v>32</v>
      </c>
      <c r="F159" s="35">
        <v>9.5953940000000006</v>
      </c>
    </row>
    <row r="160" spans="1:6">
      <c r="A160" s="35">
        <v>118</v>
      </c>
      <c r="B160" s="35">
        <v>477500</v>
      </c>
      <c r="C160" s="35">
        <v>299500</v>
      </c>
      <c r="D160" s="35">
        <v>6</v>
      </c>
      <c r="E160" s="35">
        <v>32</v>
      </c>
      <c r="F160" s="35">
        <v>9.5010049999999993</v>
      </c>
    </row>
    <row r="161" spans="1:6">
      <c r="A161" s="35">
        <v>118</v>
      </c>
      <c r="B161" s="35">
        <v>478500</v>
      </c>
      <c r="C161" s="35">
        <v>299500</v>
      </c>
      <c r="D161" s="35">
        <v>6</v>
      </c>
      <c r="E161" s="35">
        <v>32</v>
      </c>
      <c r="F161" s="35">
        <v>9.3970699999999994</v>
      </c>
    </row>
    <row r="162" spans="1:6">
      <c r="A162" s="35">
        <v>118</v>
      </c>
      <c r="B162" s="35">
        <v>479500</v>
      </c>
      <c r="C162" s="35">
        <v>299500</v>
      </c>
      <c r="D162" s="35">
        <v>6</v>
      </c>
      <c r="E162" s="35">
        <v>32</v>
      </c>
      <c r="F162" s="35">
        <v>9.3149189999999997</v>
      </c>
    </row>
    <row r="163" spans="1:6">
      <c r="A163" s="35">
        <v>118</v>
      </c>
      <c r="B163" s="35">
        <v>480500</v>
      </c>
      <c r="C163" s="35">
        <v>299500</v>
      </c>
      <c r="D163" s="35">
        <v>6</v>
      </c>
      <c r="E163" s="35">
        <v>32</v>
      </c>
      <c r="F163" s="35">
        <v>9.3102289999999996</v>
      </c>
    </row>
    <row r="164" spans="1:6">
      <c r="A164" s="35">
        <v>118</v>
      </c>
      <c r="B164" s="35">
        <v>481500</v>
      </c>
      <c r="C164" s="35">
        <v>299500</v>
      </c>
      <c r="D164" s="35">
        <v>6</v>
      </c>
      <c r="E164" s="35">
        <v>32</v>
      </c>
      <c r="F164" s="35">
        <v>9.3564659999999993</v>
      </c>
    </row>
    <row r="165" spans="1:6">
      <c r="A165" s="35">
        <v>118</v>
      </c>
      <c r="B165" s="35">
        <v>482500</v>
      </c>
      <c r="C165" s="35">
        <v>299500</v>
      </c>
      <c r="D165" s="35">
        <v>6</v>
      </c>
      <c r="E165" s="35">
        <v>32</v>
      </c>
      <c r="F165" s="35">
        <v>9.3480249999999998</v>
      </c>
    </row>
    <row r="166" spans="1:6">
      <c r="A166" s="35">
        <v>118</v>
      </c>
      <c r="B166" s="35">
        <v>463500</v>
      </c>
      <c r="C166" s="35">
        <v>298500</v>
      </c>
      <c r="D166" s="35">
        <v>6</v>
      </c>
      <c r="E166" s="35">
        <v>32</v>
      </c>
      <c r="F166" s="35">
        <v>12.363948000000001</v>
      </c>
    </row>
    <row r="167" spans="1:6">
      <c r="A167" s="35">
        <v>118</v>
      </c>
      <c r="B167" s="35">
        <v>464500</v>
      </c>
      <c r="C167" s="35">
        <v>298500</v>
      </c>
      <c r="D167" s="35">
        <v>6</v>
      </c>
      <c r="E167" s="35">
        <v>32</v>
      </c>
      <c r="F167" s="35">
        <v>13.471086</v>
      </c>
    </row>
    <row r="168" spans="1:6">
      <c r="A168" s="35">
        <v>118</v>
      </c>
      <c r="B168" s="35">
        <v>465500</v>
      </c>
      <c r="C168" s="35">
        <v>298500</v>
      </c>
      <c r="D168" s="35">
        <v>6</v>
      </c>
      <c r="E168" s="35">
        <v>32</v>
      </c>
      <c r="F168" s="35">
        <v>12.673192</v>
      </c>
    </row>
    <row r="169" spans="1:6">
      <c r="A169" s="35">
        <v>118</v>
      </c>
      <c r="B169" s="35">
        <v>466500</v>
      </c>
      <c r="C169" s="35">
        <v>298500</v>
      </c>
      <c r="D169" s="35">
        <v>6</v>
      </c>
      <c r="E169" s="35">
        <v>32</v>
      </c>
      <c r="F169" s="35">
        <v>12.108302</v>
      </c>
    </row>
    <row r="170" spans="1:6">
      <c r="A170" s="35">
        <v>118</v>
      </c>
      <c r="B170" s="35">
        <v>467500</v>
      </c>
      <c r="C170" s="35">
        <v>298500</v>
      </c>
      <c r="D170" s="35">
        <v>6</v>
      </c>
      <c r="E170" s="35">
        <v>32</v>
      </c>
      <c r="F170" s="35">
        <v>11.547893999999999</v>
      </c>
    </row>
    <row r="171" spans="1:6">
      <c r="A171" s="35">
        <v>118</v>
      </c>
      <c r="B171" s="35">
        <v>468500</v>
      </c>
      <c r="C171" s="35">
        <v>298500</v>
      </c>
      <c r="D171" s="35">
        <v>6</v>
      </c>
      <c r="E171" s="35">
        <v>32</v>
      </c>
      <c r="F171" s="35">
        <v>11.144211</v>
      </c>
    </row>
    <row r="172" spans="1:6">
      <c r="A172" s="35">
        <v>118</v>
      </c>
      <c r="B172" s="35">
        <v>469500</v>
      </c>
      <c r="C172" s="35">
        <v>298500</v>
      </c>
      <c r="D172" s="35">
        <v>6</v>
      </c>
      <c r="E172" s="35">
        <v>32</v>
      </c>
      <c r="F172" s="35">
        <v>10.860309000000001</v>
      </c>
    </row>
    <row r="173" spans="1:6">
      <c r="A173" s="35">
        <v>118</v>
      </c>
      <c r="B173" s="35">
        <v>470500</v>
      </c>
      <c r="C173" s="35">
        <v>298500</v>
      </c>
      <c r="D173" s="35">
        <v>6</v>
      </c>
      <c r="E173" s="35">
        <v>32</v>
      </c>
      <c r="F173" s="35">
        <v>10.696681999999999</v>
      </c>
    </row>
    <row r="174" spans="1:6">
      <c r="A174" s="35">
        <v>118</v>
      </c>
      <c r="B174" s="35">
        <v>471500</v>
      </c>
      <c r="C174" s="35">
        <v>298500</v>
      </c>
      <c r="D174" s="35">
        <v>6</v>
      </c>
      <c r="E174" s="35">
        <v>32</v>
      </c>
      <c r="F174" s="35">
        <v>10.602297999999999</v>
      </c>
    </row>
    <row r="175" spans="1:6">
      <c r="A175" s="35">
        <v>118</v>
      </c>
      <c r="B175" s="35">
        <v>472500</v>
      </c>
      <c r="C175" s="35">
        <v>298500</v>
      </c>
      <c r="D175" s="35">
        <v>6</v>
      </c>
      <c r="E175" s="35">
        <v>32</v>
      </c>
      <c r="F175" s="35">
        <v>10.237830000000001</v>
      </c>
    </row>
    <row r="176" spans="1:6">
      <c r="A176" s="35">
        <v>118</v>
      </c>
      <c r="B176" s="35">
        <v>473500</v>
      </c>
      <c r="C176" s="35">
        <v>298500</v>
      </c>
      <c r="D176" s="35">
        <v>6</v>
      </c>
      <c r="E176" s="35">
        <v>32</v>
      </c>
      <c r="F176" s="35">
        <v>10.035645000000001</v>
      </c>
    </row>
    <row r="177" spans="1:6">
      <c r="A177" s="35">
        <v>118</v>
      </c>
      <c r="B177" s="35">
        <v>474500</v>
      </c>
      <c r="C177" s="35">
        <v>298500</v>
      </c>
      <c r="D177" s="35">
        <v>6</v>
      </c>
      <c r="E177" s="35">
        <v>32</v>
      </c>
      <c r="F177" s="35">
        <v>9.9144319999999997</v>
      </c>
    </row>
    <row r="178" spans="1:6">
      <c r="A178" s="35">
        <v>118</v>
      </c>
      <c r="B178" s="35">
        <v>475500</v>
      </c>
      <c r="C178" s="35">
        <v>298500</v>
      </c>
      <c r="D178" s="35">
        <v>6</v>
      </c>
      <c r="E178" s="35">
        <v>32</v>
      </c>
      <c r="F178" s="35">
        <v>9.7808539999999997</v>
      </c>
    </row>
    <row r="179" spans="1:6">
      <c r="A179" s="35">
        <v>118</v>
      </c>
      <c r="B179" s="35">
        <v>476500</v>
      </c>
      <c r="C179" s="35">
        <v>298500</v>
      </c>
      <c r="D179" s="35">
        <v>6</v>
      </c>
      <c r="E179" s="35">
        <v>32</v>
      </c>
      <c r="F179" s="35">
        <v>9.5545270000000002</v>
      </c>
    </row>
    <row r="180" spans="1:6">
      <c r="A180" s="35">
        <v>118</v>
      </c>
      <c r="B180" s="35">
        <v>477500</v>
      </c>
      <c r="C180" s="35">
        <v>298500</v>
      </c>
      <c r="D180" s="35">
        <v>6</v>
      </c>
      <c r="E180" s="35">
        <v>32</v>
      </c>
      <c r="F180" s="35">
        <v>9.4610289999999999</v>
      </c>
    </row>
    <row r="181" spans="1:6">
      <c r="A181" s="35">
        <v>118</v>
      </c>
      <c r="B181" s="35">
        <v>478500</v>
      </c>
      <c r="C181" s="35">
        <v>298500</v>
      </c>
      <c r="D181" s="35">
        <v>6</v>
      </c>
      <c r="E181" s="35">
        <v>32</v>
      </c>
      <c r="F181" s="35">
        <v>9.4031439999999993</v>
      </c>
    </row>
    <row r="182" spans="1:6">
      <c r="A182" s="35">
        <v>118</v>
      </c>
      <c r="B182" s="35">
        <v>479500</v>
      </c>
      <c r="C182" s="35">
        <v>298500</v>
      </c>
      <c r="D182" s="35">
        <v>6</v>
      </c>
      <c r="E182" s="35">
        <v>32</v>
      </c>
      <c r="F182" s="35">
        <v>9.3389159999999993</v>
      </c>
    </row>
    <row r="183" spans="1:6">
      <c r="A183" s="35">
        <v>118</v>
      </c>
      <c r="B183" s="35">
        <v>480500</v>
      </c>
      <c r="C183" s="35">
        <v>298500</v>
      </c>
      <c r="D183" s="35">
        <v>6</v>
      </c>
      <c r="E183" s="35">
        <v>32</v>
      </c>
      <c r="F183" s="35">
        <v>9.3680730000000008</v>
      </c>
    </row>
    <row r="184" spans="1:6">
      <c r="A184" s="35">
        <v>118</v>
      </c>
      <c r="B184" s="35">
        <v>481500</v>
      </c>
      <c r="C184" s="35">
        <v>298500</v>
      </c>
      <c r="D184" s="35">
        <v>6</v>
      </c>
      <c r="E184" s="35">
        <v>32</v>
      </c>
      <c r="F184" s="35">
        <v>9.3288360000000008</v>
      </c>
    </row>
    <row r="185" spans="1:6">
      <c r="A185" s="35">
        <v>118</v>
      </c>
      <c r="B185" s="35">
        <v>482500</v>
      </c>
      <c r="C185" s="35">
        <v>298500</v>
      </c>
      <c r="D185" s="35">
        <v>6</v>
      </c>
      <c r="E185" s="35">
        <v>32</v>
      </c>
      <c r="F185" s="35">
        <v>9.3633109999999995</v>
      </c>
    </row>
    <row r="186" spans="1:6">
      <c r="A186" s="35">
        <v>118</v>
      </c>
      <c r="B186" s="35">
        <v>483500</v>
      </c>
      <c r="C186" s="35">
        <v>298500</v>
      </c>
      <c r="D186" s="35">
        <v>6</v>
      </c>
      <c r="E186" s="35">
        <v>32</v>
      </c>
      <c r="F186" s="35">
        <v>9.4711420000000004</v>
      </c>
    </row>
    <row r="187" spans="1:6">
      <c r="A187" s="35">
        <v>118</v>
      </c>
      <c r="B187" s="35">
        <v>463500</v>
      </c>
      <c r="C187" s="35">
        <v>297500</v>
      </c>
      <c r="D187" s="35">
        <v>6</v>
      </c>
      <c r="E187" s="35">
        <v>32</v>
      </c>
      <c r="F187" s="35">
        <v>13.074382</v>
      </c>
    </row>
    <row r="188" spans="1:6">
      <c r="A188" s="35">
        <v>118</v>
      </c>
      <c r="B188" s="35">
        <v>464500</v>
      </c>
      <c r="C188" s="35">
        <v>297500</v>
      </c>
      <c r="D188" s="35">
        <v>6</v>
      </c>
      <c r="E188" s="35">
        <v>32</v>
      </c>
      <c r="F188" s="35">
        <v>13.328291999999999</v>
      </c>
    </row>
    <row r="189" spans="1:6">
      <c r="A189" s="35">
        <v>118</v>
      </c>
      <c r="B189" s="35">
        <v>465500</v>
      </c>
      <c r="C189" s="35">
        <v>297500</v>
      </c>
      <c r="D189" s="35">
        <v>6</v>
      </c>
      <c r="E189" s="35">
        <v>32</v>
      </c>
      <c r="F189" s="35">
        <v>13.612152</v>
      </c>
    </row>
    <row r="190" spans="1:6">
      <c r="A190" s="35">
        <v>118</v>
      </c>
      <c r="B190" s="35">
        <v>466500</v>
      </c>
      <c r="C190" s="35">
        <v>297500</v>
      </c>
      <c r="D190" s="35">
        <v>6</v>
      </c>
      <c r="E190" s="35">
        <v>32</v>
      </c>
      <c r="F190" s="35">
        <v>12.241344</v>
      </c>
    </row>
    <row r="191" spans="1:6">
      <c r="A191" s="35">
        <v>118</v>
      </c>
      <c r="B191" s="35">
        <v>467500</v>
      </c>
      <c r="C191" s="35">
        <v>297500</v>
      </c>
      <c r="D191" s="35">
        <v>6</v>
      </c>
      <c r="E191" s="35">
        <v>32</v>
      </c>
      <c r="F191" s="35">
        <v>11.645189999999999</v>
      </c>
    </row>
    <row r="192" spans="1:6">
      <c r="A192" s="35">
        <v>118</v>
      </c>
      <c r="B192" s="35">
        <v>468500</v>
      </c>
      <c r="C192" s="35">
        <v>297500</v>
      </c>
      <c r="D192" s="35">
        <v>6</v>
      </c>
      <c r="E192" s="35">
        <v>32</v>
      </c>
      <c r="F192" s="35">
        <v>11.203488</v>
      </c>
    </row>
    <row r="193" spans="1:6">
      <c r="A193" s="35">
        <v>118</v>
      </c>
      <c r="B193" s="35">
        <v>469500</v>
      </c>
      <c r="C193" s="35">
        <v>297500</v>
      </c>
      <c r="D193" s="35">
        <v>6</v>
      </c>
      <c r="E193" s="35">
        <v>32</v>
      </c>
      <c r="F193" s="35">
        <v>10.917616000000001</v>
      </c>
    </row>
    <row r="194" spans="1:6">
      <c r="A194" s="35">
        <v>118</v>
      </c>
      <c r="B194" s="35">
        <v>470500</v>
      </c>
      <c r="C194" s="35">
        <v>297500</v>
      </c>
      <c r="D194" s="35">
        <v>6</v>
      </c>
      <c r="E194" s="35">
        <v>32</v>
      </c>
      <c r="F194" s="35">
        <v>10.793645</v>
      </c>
    </row>
    <row r="195" spans="1:6">
      <c r="A195" s="35">
        <v>118</v>
      </c>
      <c r="B195" s="35">
        <v>471500</v>
      </c>
      <c r="C195" s="35">
        <v>297500</v>
      </c>
      <c r="D195" s="35">
        <v>6</v>
      </c>
      <c r="E195" s="35">
        <v>32</v>
      </c>
      <c r="F195" s="35">
        <v>10.621548000000001</v>
      </c>
    </row>
    <row r="196" spans="1:6">
      <c r="A196" s="35">
        <v>118</v>
      </c>
      <c r="B196" s="35">
        <v>472500</v>
      </c>
      <c r="C196" s="35">
        <v>297500</v>
      </c>
      <c r="D196" s="35">
        <v>6</v>
      </c>
      <c r="E196" s="35">
        <v>32</v>
      </c>
      <c r="F196" s="35">
        <v>10.235283000000001</v>
      </c>
    </row>
    <row r="197" spans="1:6">
      <c r="A197" s="35">
        <v>118</v>
      </c>
      <c r="B197" s="35">
        <v>473500</v>
      </c>
      <c r="C197" s="35">
        <v>297500</v>
      </c>
      <c r="D197" s="35">
        <v>6</v>
      </c>
      <c r="E197" s="35">
        <v>32</v>
      </c>
      <c r="F197" s="35">
        <v>10.043504</v>
      </c>
    </row>
    <row r="198" spans="1:6">
      <c r="A198" s="35">
        <v>118</v>
      </c>
      <c r="B198" s="35">
        <v>474500</v>
      </c>
      <c r="C198" s="35">
        <v>297500</v>
      </c>
      <c r="D198" s="35">
        <v>6</v>
      </c>
      <c r="E198" s="35">
        <v>32</v>
      </c>
      <c r="F198" s="35">
        <v>9.910641</v>
      </c>
    </row>
    <row r="199" spans="1:6">
      <c r="A199" s="35">
        <v>118</v>
      </c>
      <c r="B199" s="35">
        <v>475500</v>
      </c>
      <c r="C199" s="35">
        <v>297500</v>
      </c>
      <c r="D199" s="35">
        <v>6</v>
      </c>
      <c r="E199" s="35">
        <v>32</v>
      </c>
      <c r="F199" s="35">
        <v>9.7909520000000008</v>
      </c>
    </row>
    <row r="200" spans="1:6">
      <c r="A200" s="35">
        <v>118</v>
      </c>
      <c r="B200" s="35">
        <v>476500</v>
      </c>
      <c r="C200" s="35">
        <v>297500</v>
      </c>
      <c r="D200" s="35">
        <v>6</v>
      </c>
      <c r="E200" s="35">
        <v>32</v>
      </c>
      <c r="F200" s="35">
        <v>9.6136440000000007</v>
      </c>
    </row>
    <row r="201" spans="1:6">
      <c r="A201" s="35">
        <v>118</v>
      </c>
      <c r="B201" s="35">
        <v>477500</v>
      </c>
      <c r="C201" s="35">
        <v>297500</v>
      </c>
      <c r="D201" s="35">
        <v>6</v>
      </c>
      <c r="E201" s="35">
        <v>32</v>
      </c>
      <c r="F201" s="35">
        <v>9.5197470000000006</v>
      </c>
    </row>
    <row r="202" spans="1:6">
      <c r="A202" s="35">
        <v>118</v>
      </c>
      <c r="B202" s="35">
        <v>478500</v>
      </c>
      <c r="C202" s="35">
        <v>297500</v>
      </c>
      <c r="D202" s="35">
        <v>6</v>
      </c>
      <c r="E202" s="35">
        <v>32</v>
      </c>
      <c r="F202" s="35">
        <v>9.4667239999999993</v>
      </c>
    </row>
    <row r="203" spans="1:6">
      <c r="A203" s="35">
        <v>118</v>
      </c>
      <c r="B203" s="35">
        <v>479500</v>
      </c>
      <c r="C203" s="35">
        <v>297500</v>
      </c>
      <c r="D203" s="35">
        <v>6</v>
      </c>
      <c r="E203" s="35">
        <v>32</v>
      </c>
      <c r="F203" s="35">
        <v>9.4536130000000007</v>
      </c>
    </row>
    <row r="204" spans="1:6">
      <c r="A204" s="35">
        <v>118</v>
      </c>
      <c r="B204" s="35">
        <v>480500</v>
      </c>
      <c r="C204" s="35">
        <v>297500</v>
      </c>
      <c r="D204" s="35">
        <v>6</v>
      </c>
      <c r="E204" s="35">
        <v>32</v>
      </c>
      <c r="F204" s="35">
        <v>9.4347539999999999</v>
      </c>
    </row>
    <row r="205" spans="1:6">
      <c r="A205" s="35">
        <v>118</v>
      </c>
      <c r="B205" s="35">
        <v>481500</v>
      </c>
      <c r="C205" s="35">
        <v>297500</v>
      </c>
      <c r="D205" s="35">
        <v>6</v>
      </c>
      <c r="E205" s="35">
        <v>32</v>
      </c>
      <c r="F205" s="35">
        <v>9.4323599999999992</v>
      </c>
    </row>
    <row r="206" spans="1:6">
      <c r="A206" s="35">
        <v>118</v>
      </c>
      <c r="B206" s="35">
        <v>482500</v>
      </c>
      <c r="C206" s="35">
        <v>297500</v>
      </c>
      <c r="D206" s="35">
        <v>6</v>
      </c>
      <c r="E206" s="35">
        <v>32</v>
      </c>
      <c r="F206" s="35">
        <v>9.4165960000000002</v>
      </c>
    </row>
    <row r="207" spans="1:6">
      <c r="A207" s="35">
        <v>118</v>
      </c>
      <c r="B207" s="35">
        <v>483500</v>
      </c>
      <c r="C207" s="35">
        <v>297500</v>
      </c>
      <c r="D207" s="35">
        <v>6</v>
      </c>
      <c r="E207" s="35">
        <v>32</v>
      </c>
      <c r="F207" s="35">
        <v>9.5849379999999993</v>
      </c>
    </row>
    <row r="208" spans="1:6">
      <c r="A208" s="35">
        <v>118</v>
      </c>
      <c r="B208" s="35">
        <v>463500</v>
      </c>
      <c r="C208" s="35">
        <v>296500</v>
      </c>
      <c r="D208" s="35">
        <v>6</v>
      </c>
      <c r="E208" s="35">
        <v>32</v>
      </c>
      <c r="F208" s="35">
        <v>14.736984</v>
      </c>
    </row>
    <row r="209" spans="1:6">
      <c r="A209" s="35">
        <v>118</v>
      </c>
      <c r="B209" s="35">
        <v>464500</v>
      </c>
      <c r="C209" s="35">
        <v>296500</v>
      </c>
      <c r="D209" s="35">
        <v>6</v>
      </c>
      <c r="E209" s="35">
        <v>32</v>
      </c>
      <c r="F209" s="35">
        <v>14.8254</v>
      </c>
    </row>
    <row r="210" spans="1:6">
      <c r="A210" s="35">
        <v>118</v>
      </c>
      <c r="B210" s="35">
        <v>465500</v>
      </c>
      <c r="C210" s="35">
        <v>296500</v>
      </c>
      <c r="D210" s="35">
        <v>6</v>
      </c>
      <c r="E210" s="35">
        <v>32</v>
      </c>
      <c r="F210" s="35">
        <v>14.088172</v>
      </c>
    </row>
    <row r="211" spans="1:6">
      <c r="A211" s="35">
        <v>118</v>
      </c>
      <c r="B211" s="35">
        <v>466500</v>
      </c>
      <c r="C211" s="35">
        <v>296500</v>
      </c>
      <c r="D211" s="35">
        <v>6</v>
      </c>
      <c r="E211" s="35">
        <v>32</v>
      </c>
      <c r="F211" s="35">
        <v>13.197174</v>
      </c>
    </row>
    <row r="212" spans="1:6">
      <c r="A212" s="35">
        <v>118</v>
      </c>
      <c r="B212" s="35">
        <v>467500</v>
      </c>
      <c r="C212" s="35">
        <v>296500</v>
      </c>
      <c r="D212" s="35">
        <v>6</v>
      </c>
      <c r="E212" s="35">
        <v>32</v>
      </c>
      <c r="F212" s="35">
        <v>11.884242</v>
      </c>
    </row>
    <row r="213" spans="1:6">
      <c r="A213" s="35">
        <v>118</v>
      </c>
      <c r="B213" s="35">
        <v>468500</v>
      </c>
      <c r="C213" s="35">
        <v>296500</v>
      </c>
      <c r="D213" s="35">
        <v>6</v>
      </c>
      <c r="E213" s="35">
        <v>32</v>
      </c>
      <c r="F213" s="35">
        <v>11.339509</v>
      </c>
    </row>
    <row r="214" spans="1:6">
      <c r="A214" s="35">
        <v>118</v>
      </c>
      <c r="B214" s="35">
        <v>469500</v>
      </c>
      <c r="C214" s="35">
        <v>296500</v>
      </c>
      <c r="D214" s="35">
        <v>6</v>
      </c>
      <c r="E214" s="35">
        <v>32</v>
      </c>
      <c r="F214" s="35">
        <v>11.034894</v>
      </c>
    </row>
    <row r="215" spans="1:6">
      <c r="A215" s="35">
        <v>118</v>
      </c>
      <c r="B215" s="35">
        <v>470500</v>
      </c>
      <c r="C215" s="35">
        <v>296500</v>
      </c>
      <c r="D215" s="35">
        <v>6</v>
      </c>
      <c r="E215" s="35">
        <v>32</v>
      </c>
      <c r="F215" s="35">
        <v>10.825609999999999</v>
      </c>
    </row>
    <row r="216" spans="1:6">
      <c r="A216" s="35">
        <v>118</v>
      </c>
      <c r="B216" s="35">
        <v>471500</v>
      </c>
      <c r="C216" s="35">
        <v>296500</v>
      </c>
      <c r="D216" s="35">
        <v>6</v>
      </c>
      <c r="E216" s="35">
        <v>32</v>
      </c>
      <c r="F216" s="35">
        <v>10.69164</v>
      </c>
    </row>
    <row r="217" spans="1:6">
      <c r="A217" s="35">
        <v>118</v>
      </c>
      <c r="B217" s="35">
        <v>472500</v>
      </c>
      <c r="C217" s="35">
        <v>296500</v>
      </c>
      <c r="D217" s="35">
        <v>6</v>
      </c>
      <c r="E217" s="35">
        <v>32</v>
      </c>
      <c r="F217" s="35">
        <v>10.311947999999999</v>
      </c>
    </row>
    <row r="218" spans="1:6">
      <c r="A218" s="35">
        <v>118</v>
      </c>
      <c r="B218" s="35">
        <v>473500</v>
      </c>
      <c r="C218" s="35">
        <v>296500</v>
      </c>
      <c r="D218" s="35">
        <v>6</v>
      </c>
      <c r="E218" s="35">
        <v>32</v>
      </c>
      <c r="F218" s="35">
        <v>10.102724</v>
      </c>
    </row>
    <row r="219" spans="1:6">
      <c r="A219" s="35">
        <v>118</v>
      </c>
      <c r="B219" s="35">
        <v>474500</v>
      </c>
      <c r="C219" s="35">
        <v>296500</v>
      </c>
      <c r="D219" s="35">
        <v>6</v>
      </c>
      <c r="E219" s="35">
        <v>32</v>
      </c>
      <c r="F219" s="35">
        <v>9.9563410000000001</v>
      </c>
    </row>
    <row r="220" spans="1:6">
      <c r="A220" s="35">
        <v>118</v>
      </c>
      <c r="B220" s="35">
        <v>475500</v>
      </c>
      <c r="C220" s="35">
        <v>296500</v>
      </c>
      <c r="D220" s="35">
        <v>6</v>
      </c>
      <c r="E220" s="35">
        <v>32</v>
      </c>
      <c r="F220" s="35">
        <v>9.8628289999999996</v>
      </c>
    </row>
    <row r="221" spans="1:6">
      <c r="A221" s="35">
        <v>118</v>
      </c>
      <c r="B221" s="35">
        <v>476500</v>
      </c>
      <c r="C221" s="35">
        <v>296500</v>
      </c>
      <c r="D221" s="35">
        <v>6</v>
      </c>
      <c r="E221" s="35">
        <v>32</v>
      </c>
      <c r="F221" s="35">
        <v>9.6628139999999991</v>
      </c>
    </row>
    <row r="222" spans="1:6">
      <c r="A222" s="35">
        <v>118</v>
      </c>
      <c r="B222" s="35">
        <v>477500</v>
      </c>
      <c r="C222" s="35">
        <v>296500</v>
      </c>
      <c r="D222" s="35">
        <v>6</v>
      </c>
      <c r="E222" s="35">
        <v>32</v>
      </c>
      <c r="F222" s="35">
        <v>9.6025589999999994</v>
      </c>
    </row>
    <row r="223" spans="1:6">
      <c r="A223" s="35">
        <v>118</v>
      </c>
      <c r="B223" s="35">
        <v>478500</v>
      </c>
      <c r="C223" s="35">
        <v>296500</v>
      </c>
      <c r="D223" s="35">
        <v>6</v>
      </c>
      <c r="E223" s="35">
        <v>32</v>
      </c>
      <c r="F223" s="35">
        <v>9.6970899999999993</v>
      </c>
    </row>
    <row r="224" spans="1:6">
      <c r="A224" s="35">
        <v>118</v>
      </c>
      <c r="B224" s="35">
        <v>479500</v>
      </c>
      <c r="C224" s="35">
        <v>296500</v>
      </c>
      <c r="D224" s="35">
        <v>6</v>
      </c>
      <c r="E224" s="35">
        <v>32</v>
      </c>
      <c r="F224" s="35">
        <v>9.5991379999999999</v>
      </c>
    </row>
    <row r="225" spans="1:6">
      <c r="A225" s="35">
        <v>118</v>
      </c>
      <c r="B225" s="35">
        <v>480500</v>
      </c>
      <c r="C225" s="35">
        <v>296500</v>
      </c>
      <c r="D225" s="35">
        <v>6</v>
      </c>
      <c r="E225" s="35">
        <v>32</v>
      </c>
      <c r="F225" s="35">
        <v>9.5248080000000002</v>
      </c>
    </row>
    <row r="226" spans="1:6">
      <c r="A226" s="35">
        <v>118</v>
      </c>
      <c r="B226" s="35">
        <v>481500</v>
      </c>
      <c r="C226" s="35">
        <v>296500</v>
      </c>
      <c r="D226" s="35">
        <v>6</v>
      </c>
      <c r="E226" s="35">
        <v>32</v>
      </c>
      <c r="F226" s="35">
        <v>9.4980820000000001</v>
      </c>
    </row>
    <row r="227" spans="1:6">
      <c r="A227" s="35">
        <v>118</v>
      </c>
      <c r="B227" s="35">
        <v>482500</v>
      </c>
      <c r="C227" s="35">
        <v>296500</v>
      </c>
      <c r="D227" s="35">
        <v>6</v>
      </c>
      <c r="E227" s="35">
        <v>32</v>
      </c>
      <c r="F227" s="35">
        <v>9.6366069999999997</v>
      </c>
    </row>
    <row r="228" spans="1:6">
      <c r="A228" s="35">
        <v>118</v>
      </c>
      <c r="B228" s="35">
        <v>483500</v>
      </c>
      <c r="C228" s="35">
        <v>296500</v>
      </c>
      <c r="D228" s="35">
        <v>6</v>
      </c>
      <c r="E228" s="35">
        <v>32</v>
      </c>
      <c r="F228" s="35">
        <v>9.5982040000000008</v>
      </c>
    </row>
    <row r="229" spans="1:6">
      <c r="A229" s="35">
        <v>118</v>
      </c>
      <c r="B229" s="35">
        <v>484500</v>
      </c>
      <c r="C229" s="35">
        <v>296500</v>
      </c>
      <c r="D229" s="35">
        <v>6</v>
      </c>
      <c r="E229" s="35">
        <v>32</v>
      </c>
      <c r="F229" s="35">
        <v>9.5605919999999998</v>
      </c>
    </row>
    <row r="230" spans="1:6">
      <c r="A230" s="35">
        <v>118</v>
      </c>
      <c r="B230" s="35">
        <v>464500</v>
      </c>
      <c r="C230" s="35">
        <v>295500</v>
      </c>
      <c r="D230" s="35">
        <v>6</v>
      </c>
      <c r="E230" s="35">
        <v>32</v>
      </c>
      <c r="F230" s="35">
        <v>12.176366</v>
      </c>
    </row>
    <row r="231" spans="1:6">
      <c r="A231" s="35">
        <v>118</v>
      </c>
      <c r="B231" s="35">
        <v>465500</v>
      </c>
      <c r="C231" s="35">
        <v>295500</v>
      </c>
      <c r="D231" s="35">
        <v>6</v>
      </c>
      <c r="E231" s="35">
        <v>32</v>
      </c>
      <c r="F231" s="35">
        <v>13.422003999999999</v>
      </c>
    </row>
    <row r="232" spans="1:6">
      <c r="A232" s="35">
        <v>118</v>
      </c>
      <c r="B232" s="35">
        <v>466500</v>
      </c>
      <c r="C232" s="35">
        <v>295500</v>
      </c>
      <c r="D232" s="35">
        <v>6</v>
      </c>
      <c r="E232" s="35">
        <v>32</v>
      </c>
      <c r="F232" s="35">
        <v>13.86159</v>
      </c>
    </row>
    <row r="233" spans="1:6">
      <c r="A233" s="35">
        <v>118</v>
      </c>
      <c r="B233" s="35">
        <v>467500</v>
      </c>
      <c r="C233" s="35">
        <v>295500</v>
      </c>
      <c r="D233" s="35">
        <v>6</v>
      </c>
      <c r="E233" s="35">
        <v>32</v>
      </c>
      <c r="F233" s="35">
        <v>13.058882000000001</v>
      </c>
    </row>
    <row r="234" spans="1:6">
      <c r="A234" s="35">
        <v>118</v>
      </c>
      <c r="B234" s="35">
        <v>468500</v>
      </c>
      <c r="C234" s="35">
        <v>295500</v>
      </c>
      <c r="D234" s="35">
        <v>6</v>
      </c>
      <c r="E234" s="35">
        <v>32</v>
      </c>
      <c r="F234" s="35">
        <v>11.797269999999999</v>
      </c>
    </row>
    <row r="235" spans="1:6">
      <c r="A235" s="35">
        <v>118</v>
      </c>
      <c r="B235" s="35">
        <v>469500</v>
      </c>
      <c r="C235" s="35">
        <v>295500</v>
      </c>
      <c r="D235" s="35">
        <v>6</v>
      </c>
      <c r="E235" s="35">
        <v>32</v>
      </c>
      <c r="F235" s="35">
        <v>11.251626</v>
      </c>
    </row>
    <row r="236" spans="1:6">
      <c r="A236" s="35">
        <v>118</v>
      </c>
      <c r="B236" s="35">
        <v>470500</v>
      </c>
      <c r="C236" s="35">
        <v>295500</v>
      </c>
      <c r="D236" s="35">
        <v>6</v>
      </c>
      <c r="E236" s="35">
        <v>32</v>
      </c>
      <c r="F236" s="35">
        <v>11.032022</v>
      </c>
    </row>
    <row r="237" spans="1:6">
      <c r="A237" s="35">
        <v>118</v>
      </c>
      <c r="B237" s="35">
        <v>471500</v>
      </c>
      <c r="C237" s="35">
        <v>295500</v>
      </c>
      <c r="D237" s="35">
        <v>6</v>
      </c>
      <c r="E237" s="35">
        <v>32</v>
      </c>
      <c r="F237" s="35">
        <v>10.885099</v>
      </c>
    </row>
    <row r="238" spans="1:6">
      <c r="A238" s="35">
        <v>118</v>
      </c>
      <c r="B238" s="35">
        <v>472500</v>
      </c>
      <c r="C238" s="35">
        <v>295500</v>
      </c>
      <c r="D238" s="35">
        <v>6</v>
      </c>
      <c r="E238" s="35">
        <v>32</v>
      </c>
      <c r="F238" s="35">
        <v>10.436885</v>
      </c>
    </row>
    <row r="239" spans="1:6">
      <c r="A239" s="35">
        <v>118</v>
      </c>
      <c r="B239" s="35">
        <v>473500</v>
      </c>
      <c r="C239" s="35">
        <v>295500</v>
      </c>
      <c r="D239" s="35">
        <v>6</v>
      </c>
      <c r="E239" s="35">
        <v>32</v>
      </c>
      <c r="F239" s="35">
        <v>10.219946999999999</v>
      </c>
    </row>
    <row r="240" spans="1:6">
      <c r="A240" s="35">
        <v>118</v>
      </c>
      <c r="B240" s="35">
        <v>474500</v>
      </c>
      <c r="C240" s="35">
        <v>295500</v>
      </c>
      <c r="D240" s="35">
        <v>6</v>
      </c>
      <c r="E240" s="35">
        <v>32</v>
      </c>
      <c r="F240" s="35">
        <v>10.102441000000001</v>
      </c>
    </row>
    <row r="241" spans="1:6">
      <c r="A241" s="35">
        <v>118</v>
      </c>
      <c r="B241" s="35">
        <v>475500</v>
      </c>
      <c r="C241" s="35">
        <v>295500</v>
      </c>
      <c r="D241" s="35">
        <v>6</v>
      </c>
      <c r="E241" s="35">
        <v>32</v>
      </c>
      <c r="F241" s="35">
        <v>9.9786970000000004</v>
      </c>
    </row>
    <row r="242" spans="1:6">
      <c r="A242" s="35">
        <v>118</v>
      </c>
      <c r="B242" s="35">
        <v>476500</v>
      </c>
      <c r="C242" s="35">
        <v>295500</v>
      </c>
      <c r="D242" s="35">
        <v>6</v>
      </c>
      <c r="E242" s="35">
        <v>32</v>
      </c>
      <c r="F242" s="35">
        <v>9.7974890000000006</v>
      </c>
    </row>
    <row r="243" spans="1:6">
      <c r="A243" s="35">
        <v>118</v>
      </c>
      <c r="B243" s="35">
        <v>477500</v>
      </c>
      <c r="C243" s="35">
        <v>295500</v>
      </c>
      <c r="D243" s="35">
        <v>6</v>
      </c>
      <c r="E243" s="35">
        <v>32</v>
      </c>
      <c r="F243" s="35">
        <v>9.7282729999999997</v>
      </c>
    </row>
    <row r="244" spans="1:6">
      <c r="A244" s="35">
        <v>118</v>
      </c>
      <c r="B244" s="35">
        <v>478500</v>
      </c>
      <c r="C244" s="35">
        <v>295500</v>
      </c>
      <c r="D244" s="35">
        <v>6</v>
      </c>
      <c r="E244" s="35">
        <v>32</v>
      </c>
      <c r="F244" s="35">
        <v>9.6526929999999993</v>
      </c>
    </row>
    <row r="245" spans="1:6">
      <c r="A245" s="35">
        <v>118</v>
      </c>
      <c r="B245" s="35">
        <v>479500</v>
      </c>
      <c r="C245" s="35">
        <v>295500</v>
      </c>
      <c r="D245" s="35">
        <v>6</v>
      </c>
      <c r="E245" s="35">
        <v>32</v>
      </c>
      <c r="F245" s="35">
        <v>9.6391380000000009</v>
      </c>
    </row>
    <row r="246" spans="1:6">
      <c r="A246" s="35">
        <v>118</v>
      </c>
      <c r="B246" s="35">
        <v>480500</v>
      </c>
      <c r="C246" s="35">
        <v>295500</v>
      </c>
      <c r="D246" s="35">
        <v>6</v>
      </c>
      <c r="E246" s="35">
        <v>32</v>
      </c>
      <c r="F246" s="35">
        <v>9.6303680000000007</v>
      </c>
    </row>
    <row r="247" spans="1:6">
      <c r="A247" s="35">
        <v>118</v>
      </c>
      <c r="B247" s="35">
        <v>481500</v>
      </c>
      <c r="C247" s="35">
        <v>295500</v>
      </c>
      <c r="D247" s="35">
        <v>6</v>
      </c>
      <c r="E247" s="35">
        <v>32</v>
      </c>
      <c r="F247" s="35">
        <v>9.7074020000000001</v>
      </c>
    </row>
    <row r="248" spans="1:6">
      <c r="A248" s="35">
        <v>118</v>
      </c>
      <c r="B248" s="35">
        <v>482500</v>
      </c>
      <c r="C248" s="35">
        <v>295500</v>
      </c>
      <c r="D248" s="35">
        <v>6</v>
      </c>
      <c r="E248" s="35">
        <v>32</v>
      </c>
      <c r="F248" s="35">
        <v>9.6405510000000003</v>
      </c>
    </row>
    <row r="249" spans="1:6">
      <c r="A249" s="35">
        <v>118</v>
      </c>
      <c r="B249" s="35">
        <v>483500</v>
      </c>
      <c r="C249" s="35">
        <v>295500</v>
      </c>
      <c r="D249" s="35">
        <v>6</v>
      </c>
      <c r="E249" s="35">
        <v>32</v>
      </c>
      <c r="F249" s="35">
        <v>9.6226749999999992</v>
      </c>
    </row>
    <row r="250" spans="1:6">
      <c r="A250" s="35">
        <v>118</v>
      </c>
      <c r="B250" s="35">
        <v>484500</v>
      </c>
      <c r="C250" s="35">
        <v>295500</v>
      </c>
      <c r="D250" s="35">
        <v>6</v>
      </c>
      <c r="E250" s="35">
        <v>32</v>
      </c>
      <c r="F250" s="35">
        <v>9.6204020000000003</v>
      </c>
    </row>
    <row r="251" spans="1:6">
      <c r="A251" s="35">
        <v>118</v>
      </c>
      <c r="B251" s="35">
        <v>451500</v>
      </c>
      <c r="C251" s="35">
        <v>294500</v>
      </c>
      <c r="D251" s="35">
        <v>6</v>
      </c>
      <c r="E251" s="35">
        <v>32</v>
      </c>
      <c r="F251" s="35">
        <v>12.3964</v>
      </c>
    </row>
    <row r="252" spans="1:6">
      <c r="A252" s="35">
        <v>118</v>
      </c>
      <c r="B252" s="35">
        <v>452500</v>
      </c>
      <c r="C252" s="35">
        <v>294500</v>
      </c>
      <c r="D252" s="35">
        <v>6</v>
      </c>
      <c r="E252" s="35">
        <v>32</v>
      </c>
      <c r="F252" s="35">
        <v>12.227162</v>
      </c>
    </row>
    <row r="253" spans="1:6">
      <c r="A253" s="35">
        <v>118</v>
      </c>
      <c r="B253" s="35">
        <v>463500</v>
      </c>
      <c r="C253" s="35">
        <v>294500</v>
      </c>
      <c r="D253" s="35">
        <v>6</v>
      </c>
      <c r="E253" s="35">
        <v>32</v>
      </c>
      <c r="F253" s="35">
        <v>11.325378000000001</v>
      </c>
    </row>
    <row r="254" spans="1:6">
      <c r="A254" s="35">
        <v>118</v>
      </c>
      <c r="B254" s="35">
        <v>464500</v>
      </c>
      <c r="C254" s="35">
        <v>294500</v>
      </c>
      <c r="D254" s="35">
        <v>6</v>
      </c>
      <c r="E254" s="35">
        <v>32</v>
      </c>
      <c r="F254" s="35">
        <v>11.557122</v>
      </c>
    </row>
    <row r="255" spans="1:6">
      <c r="A255" s="35">
        <v>118</v>
      </c>
      <c r="B255" s="35">
        <v>465500</v>
      </c>
      <c r="C255" s="35">
        <v>294500</v>
      </c>
      <c r="D255" s="35">
        <v>6</v>
      </c>
      <c r="E255" s="35">
        <v>32</v>
      </c>
      <c r="F255" s="35">
        <v>12.02811</v>
      </c>
    </row>
    <row r="256" spans="1:6">
      <c r="A256" s="35">
        <v>118</v>
      </c>
      <c r="B256" s="35">
        <v>466500</v>
      </c>
      <c r="C256" s="35">
        <v>294500</v>
      </c>
      <c r="D256" s="35">
        <v>6</v>
      </c>
      <c r="E256" s="35">
        <v>32</v>
      </c>
      <c r="F256" s="35">
        <v>13.274393999999999</v>
      </c>
    </row>
    <row r="257" spans="1:6">
      <c r="A257" s="35">
        <v>118</v>
      </c>
      <c r="B257" s="35">
        <v>467500</v>
      </c>
      <c r="C257" s="35">
        <v>294500</v>
      </c>
      <c r="D257" s="35">
        <v>6</v>
      </c>
      <c r="E257" s="35">
        <v>32</v>
      </c>
      <c r="F257" s="35">
        <v>14.268840000000001</v>
      </c>
    </row>
    <row r="258" spans="1:6">
      <c r="A258" s="35">
        <v>118</v>
      </c>
      <c r="B258" s="35">
        <v>468500</v>
      </c>
      <c r="C258" s="35">
        <v>294500</v>
      </c>
      <c r="D258" s="35">
        <v>6</v>
      </c>
      <c r="E258" s="35">
        <v>32</v>
      </c>
      <c r="F258" s="35">
        <v>12.933770000000001</v>
      </c>
    </row>
    <row r="259" spans="1:6">
      <c r="A259" s="35">
        <v>118</v>
      </c>
      <c r="B259" s="35">
        <v>469500</v>
      </c>
      <c r="C259" s="35">
        <v>294500</v>
      </c>
      <c r="D259" s="35">
        <v>6</v>
      </c>
      <c r="E259" s="35">
        <v>32</v>
      </c>
      <c r="F259" s="35">
        <v>11.942902</v>
      </c>
    </row>
    <row r="260" spans="1:6">
      <c r="A260" s="35">
        <v>118</v>
      </c>
      <c r="B260" s="35">
        <v>470500</v>
      </c>
      <c r="C260" s="35">
        <v>294500</v>
      </c>
      <c r="D260" s="35">
        <v>6</v>
      </c>
      <c r="E260" s="35">
        <v>32</v>
      </c>
      <c r="F260" s="35">
        <v>11.557180000000001</v>
      </c>
    </row>
    <row r="261" spans="1:6">
      <c r="A261" s="35">
        <v>118</v>
      </c>
      <c r="B261" s="35">
        <v>471500</v>
      </c>
      <c r="C261" s="35">
        <v>294500</v>
      </c>
      <c r="D261" s="35">
        <v>6</v>
      </c>
      <c r="E261" s="35">
        <v>32</v>
      </c>
      <c r="F261" s="35">
        <v>11.215210000000001</v>
      </c>
    </row>
    <row r="262" spans="1:6">
      <c r="A262" s="35">
        <v>118</v>
      </c>
      <c r="B262" s="35">
        <v>472500</v>
      </c>
      <c r="C262" s="35">
        <v>294500</v>
      </c>
      <c r="D262" s="35">
        <v>6</v>
      </c>
      <c r="E262" s="35">
        <v>32</v>
      </c>
      <c r="F262" s="35">
        <v>10.645752</v>
      </c>
    </row>
    <row r="263" spans="1:6">
      <c r="A263" s="35">
        <v>118</v>
      </c>
      <c r="B263" s="35">
        <v>473500</v>
      </c>
      <c r="C263" s="35">
        <v>294500</v>
      </c>
      <c r="D263" s="35">
        <v>6</v>
      </c>
      <c r="E263" s="35">
        <v>32</v>
      </c>
      <c r="F263" s="35">
        <v>10.365759000000001</v>
      </c>
    </row>
    <row r="264" spans="1:6">
      <c r="A264" s="35">
        <v>118</v>
      </c>
      <c r="B264" s="35">
        <v>474500</v>
      </c>
      <c r="C264" s="35">
        <v>294500</v>
      </c>
      <c r="D264" s="35">
        <v>6</v>
      </c>
      <c r="E264" s="35">
        <v>32</v>
      </c>
      <c r="F264" s="35">
        <v>10.149832</v>
      </c>
    </row>
    <row r="265" spans="1:6">
      <c r="A265" s="35">
        <v>118</v>
      </c>
      <c r="B265" s="35">
        <v>475500</v>
      </c>
      <c r="C265" s="35">
        <v>294500</v>
      </c>
      <c r="D265" s="35">
        <v>6</v>
      </c>
      <c r="E265" s="35">
        <v>32</v>
      </c>
      <c r="F265" s="35">
        <v>10.00446</v>
      </c>
    </row>
    <row r="266" spans="1:6">
      <c r="A266" s="35">
        <v>118</v>
      </c>
      <c r="B266" s="35">
        <v>476500</v>
      </c>
      <c r="C266" s="35">
        <v>294500</v>
      </c>
      <c r="D266" s="35">
        <v>6</v>
      </c>
      <c r="E266" s="35">
        <v>32</v>
      </c>
      <c r="F266" s="35">
        <v>9.8218119999999995</v>
      </c>
    </row>
    <row r="267" spans="1:6">
      <c r="A267" s="35">
        <v>118</v>
      </c>
      <c r="B267" s="35">
        <v>477500</v>
      </c>
      <c r="C267" s="35">
        <v>294500</v>
      </c>
      <c r="D267" s="35">
        <v>6</v>
      </c>
      <c r="E267" s="35">
        <v>32</v>
      </c>
      <c r="F267" s="35">
        <v>9.8090390000000003</v>
      </c>
    </row>
    <row r="268" spans="1:6">
      <c r="A268" s="35">
        <v>118</v>
      </c>
      <c r="B268" s="35">
        <v>478500</v>
      </c>
      <c r="C268" s="35">
        <v>294500</v>
      </c>
      <c r="D268" s="35">
        <v>6</v>
      </c>
      <c r="E268" s="35">
        <v>32</v>
      </c>
      <c r="F268" s="35">
        <v>9.7183109999999999</v>
      </c>
    </row>
    <row r="269" spans="1:6">
      <c r="A269" s="35">
        <v>118</v>
      </c>
      <c r="B269" s="35">
        <v>479500</v>
      </c>
      <c r="C269" s="35">
        <v>294500</v>
      </c>
      <c r="D269" s="35">
        <v>6</v>
      </c>
      <c r="E269" s="35">
        <v>32</v>
      </c>
      <c r="F269" s="35">
        <v>9.6693630000000006</v>
      </c>
    </row>
    <row r="270" spans="1:6">
      <c r="A270" s="35">
        <v>118</v>
      </c>
      <c r="B270" s="35">
        <v>480500</v>
      </c>
      <c r="C270" s="35">
        <v>294500</v>
      </c>
      <c r="D270" s="35">
        <v>6</v>
      </c>
      <c r="E270" s="35">
        <v>32</v>
      </c>
      <c r="F270" s="35">
        <v>9.7381720000000005</v>
      </c>
    </row>
    <row r="271" spans="1:6">
      <c r="A271" s="35">
        <v>118</v>
      </c>
      <c r="B271" s="35">
        <v>481500</v>
      </c>
      <c r="C271" s="35">
        <v>294500</v>
      </c>
      <c r="D271" s="35">
        <v>6</v>
      </c>
      <c r="E271" s="35">
        <v>32</v>
      </c>
      <c r="F271" s="35">
        <v>9.7935350000000003</v>
      </c>
    </row>
    <row r="272" spans="1:6">
      <c r="A272" s="35">
        <v>118</v>
      </c>
      <c r="B272" s="35">
        <v>482500</v>
      </c>
      <c r="C272" s="35">
        <v>294500</v>
      </c>
      <c r="D272" s="35">
        <v>6</v>
      </c>
      <c r="E272" s="35">
        <v>32</v>
      </c>
      <c r="F272" s="35">
        <v>9.6372040000000005</v>
      </c>
    </row>
    <row r="273" spans="1:6">
      <c r="A273" s="35">
        <v>118</v>
      </c>
      <c r="B273" s="35">
        <v>483500</v>
      </c>
      <c r="C273" s="35">
        <v>294500</v>
      </c>
      <c r="D273" s="35">
        <v>6</v>
      </c>
      <c r="E273" s="35">
        <v>32</v>
      </c>
      <c r="F273" s="35">
        <v>9.6481829999999995</v>
      </c>
    </row>
    <row r="274" spans="1:6">
      <c r="A274" s="35">
        <v>118</v>
      </c>
      <c r="B274" s="35">
        <v>484500</v>
      </c>
      <c r="C274" s="35">
        <v>294500</v>
      </c>
      <c r="D274" s="35">
        <v>6</v>
      </c>
      <c r="E274" s="35">
        <v>32</v>
      </c>
      <c r="F274" s="35">
        <v>9.7371479999999995</v>
      </c>
    </row>
    <row r="275" spans="1:6">
      <c r="A275" s="35">
        <v>118</v>
      </c>
      <c r="B275" s="35">
        <v>451500</v>
      </c>
      <c r="C275" s="35">
        <v>293500</v>
      </c>
      <c r="D275" s="35">
        <v>6</v>
      </c>
      <c r="E275" s="35">
        <v>32</v>
      </c>
      <c r="F275" s="35">
        <v>12.17909</v>
      </c>
    </row>
    <row r="276" spans="1:6">
      <c r="A276" s="35">
        <v>118</v>
      </c>
      <c r="B276" s="35">
        <v>452500</v>
      </c>
      <c r="C276" s="35">
        <v>293500</v>
      </c>
      <c r="D276" s="35">
        <v>6</v>
      </c>
      <c r="E276" s="35">
        <v>32</v>
      </c>
      <c r="F276" s="35">
        <v>12.433214</v>
      </c>
    </row>
    <row r="277" spans="1:6">
      <c r="A277" s="35">
        <v>118</v>
      </c>
      <c r="B277" s="35">
        <v>453500</v>
      </c>
      <c r="C277" s="35">
        <v>293500</v>
      </c>
      <c r="D277" s="35">
        <v>6</v>
      </c>
      <c r="E277" s="35">
        <v>32</v>
      </c>
      <c r="F277" s="35">
        <v>12.06101</v>
      </c>
    </row>
    <row r="278" spans="1:6">
      <c r="A278" s="35">
        <v>118</v>
      </c>
      <c r="B278" s="35">
        <v>458500</v>
      </c>
      <c r="C278" s="35">
        <v>293500</v>
      </c>
      <c r="D278" s="35">
        <v>6</v>
      </c>
      <c r="E278" s="35">
        <v>32</v>
      </c>
      <c r="F278" s="35">
        <v>11.56559</v>
      </c>
    </row>
    <row r="279" spans="1:6">
      <c r="A279" s="35">
        <v>118</v>
      </c>
      <c r="B279" s="35">
        <v>459500</v>
      </c>
      <c r="C279" s="35">
        <v>293500</v>
      </c>
      <c r="D279" s="35">
        <v>6</v>
      </c>
      <c r="E279" s="35">
        <v>32</v>
      </c>
      <c r="F279" s="35">
        <v>11.299583</v>
      </c>
    </row>
    <row r="280" spans="1:6">
      <c r="A280" s="35">
        <v>118</v>
      </c>
      <c r="B280" s="35">
        <v>460500</v>
      </c>
      <c r="C280" s="35">
        <v>293500</v>
      </c>
      <c r="D280" s="35">
        <v>6</v>
      </c>
      <c r="E280" s="35">
        <v>32</v>
      </c>
      <c r="F280" s="35">
        <v>11.140610000000001</v>
      </c>
    </row>
    <row r="281" spans="1:6">
      <c r="A281" s="35">
        <v>118</v>
      </c>
      <c r="B281" s="35">
        <v>461500</v>
      </c>
      <c r="C281" s="35">
        <v>293500</v>
      </c>
      <c r="D281" s="35">
        <v>6</v>
      </c>
      <c r="E281" s="35">
        <v>32</v>
      </c>
      <c r="F281" s="35">
        <v>11.197856</v>
      </c>
    </row>
    <row r="282" spans="1:6">
      <c r="A282" s="35">
        <v>118</v>
      </c>
      <c r="B282" s="35">
        <v>462500</v>
      </c>
      <c r="C282" s="35">
        <v>293500</v>
      </c>
      <c r="D282" s="35">
        <v>6</v>
      </c>
      <c r="E282" s="35">
        <v>32</v>
      </c>
      <c r="F282" s="35">
        <v>10.995846</v>
      </c>
    </row>
    <row r="283" spans="1:6">
      <c r="A283" s="35">
        <v>118</v>
      </c>
      <c r="B283" s="35">
        <v>463500</v>
      </c>
      <c r="C283" s="35">
        <v>293500</v>
      </c>
      <c r="D283" s="35">
        <v>6</v>
      </c>
      <c r="E283" s="35">
        <v>32</v>
      </c>
      <c r="F283" s="35">
        <v>11.023768</v>
      </c>
    </row>
    <row r="284" spans="1:6">
      <c r="A284" s="35">
        <v>118</v>
      </c>
      <c r="B284" s="35">
        <v>464500</v>
      </c>
      <c r="C284" s="35">
        <v>293500</v>
      </c>
      <c r="D284" s="35">
        <v>6</v>
      </c>
      <c r="E284" s="35">
        <v>32</v>
      </c>
      <c r="F284" s="35">
        <v>11.641897999999999</v>
      </c>
    </row>
    <row r="285" spans="1:6">
      <c r="A285" s="35">
        <v>118</v>
      </c>
      <c r="B285" s="35">
        <v>465500</v>
      </c>
      <c r="C285" s="35">
        <v>293500</v>
      </c>
      <c r="D285" s="35">
        <v>6</v>
      </c>
      <c r="E285" s="35">
        <v>32</v>
      </c>
      <c r="F285" s="35">
        <v>12.732595999999999</v>
      </c>
    </row>
    <row r="286" spans="1:6">
      <c r="A286" s="35">
        <v>118</v>
      </c>
      <c r="B286" s="35">
        <v>466500</v>
      </c>
      <c r="C286" s="35">
        <v>293500</v>
      </c>
      <c r="D286" s="35">
        <v>6</v>
      </c>
      <c r="E286" s="35">
        <v>32</v>
      </c>
      <c r="F286" s="35">
        <v>11.75328</v>
      </c>
    </row>
    <row r="287" spans="1:6">
      <c r="A287" s="35">
        <v>118</v>
      </c>
      <c r="B287" s="35">
        <v>467500</v>
      </c>
      <c r="C287" s="35">
        <v>293500</v>
      </c>
      <c r="D287" s="35">
        <v>6</v>
      </c>
      <c r="E287" s="35">
        <v>32</v>
      </c>
      <c r="F287" s="35">
        <v>12.374155999999999</v>
      </c>
    </row>
    <row r="288" spans="1:6">
      <c r="A288" s="35">
        <v>118</v>
      </c>
      <c r="B288" s="35">
        <v>468500</v>
      </c>
      <c r="C288" s="35">
        <v>293500</v>
      </c>
      <c r="D288" s="35">
        <v>6</v>
      </c>
      <c r="E288" s="35">
        <v>32</v>
      </c>
      <c r="F288" s="35">
        <v>14.215846000000001</v>
      </c>
    </row>
    <row r="289" spans="1:6">
      <c r="A289" s="35">
        <v>118</v>
      </c>
      <c r="B289" s="35">
        <v>469500</v>
      </c>
      <c r="C289" s="35">
        <v>293500</v>
      </c>
      <c r="D289" s="35">
        <v>6</v>
      </c>
      <c r="E289" s="35">
        <v>32</v>
      </c>
      <c r="F289" s="35">
        <v>14.379352000000001</v>
      </c>
    </row>
    <row r="290" spans="1:6">
      <c r="A290" s="35">
        <v>118</v>
      </c>
      <c r="B290" s="35">
        <v>470500</v>
      </c>
      <c r="C290" s="35">
        <v>293500</v>
      </c>
      <c r="D290" s="35">
        <v>6</v>
      </c>
      <c r="E290" s="35">
        <v>32</v>
      </c>
      <c r="F290" s="35">
        <v>13.185186</v>
      </c>
    </row>
    <row r="291" spans="1:6">
      <c r="A291" s="35">
        <v>118</v>
      </c>
      <c r="B291" s="35">
        <v>471500</v>
      </c>
      <c r="C291" s="35">
        <v>293500</v>
      </c>
      <c r="D291" s="35">
        <v>6</v>
      </c>
      <c r="E291" s="35">
        <v>32</v>
      </c>
      <c r="F291" s="35">
        <v>11.623305999999999</v>
      </c>
    </row>
    <row r="292" spans="1:6">
      <c r="A292" s="35">
        <v>118</v>
      </c>
      <c r="B292" s="35">
        <v>472500</v>
      </c>
      <c r="C292" s="35">
        <v>293500</v>
      </c>
      <c r="D292" s="35">
        <v>6</v>
      </c>
      <c r="E292" s="35">
        <v>32</v>
      </c>
      <c r="F292" s="35">
        <v>11.201122</v>
      </c>
    </row>
    <row r="293" spans="1:6">
      <c r="A293" s="35">
        <v>118</v>
      </c>
      <c r="B293" s="35">
        <v>473500</v>
      </c>
      <c r="C293" s="35">
        <v>293500</v>
      </c>
      <c r="D293" s="35">
        <v>6</v>
      </c>
      <c r="E293" s="35">
        <v>32</v>
      </c>
      <c r="F293" s="35">
        <v>10.5642</v>
      </c>
    </row>
    <row r="294" spans="1:6">
      <c r="A294" s="35">
        <v>118</v>
      </c>
      <c r="B294" s="35">
        <v>474500</v>
      </c>
      <c r="C294" s="35">
        <v>293500</v>
      </c>
      <c r="D294" s="35">
        <v>6</v>
      </c>
      <c r="E294" s="35">
        <v>32</v>
      </c>
      <c r="F294" s="35">
        <v>10.281891999999999</v>
      </c>
    </row>
    <row r="295" spans="1:6">
      <c r="A295" s="35">
        <v>118</v>
      </c>
      <c r="B295" s="35">
        <v>475500</v>
      </c>
      <c r="C295" s="35">
        <v>293500</v>
      </c>
      <c r="D295" s="35">
        <v>6</v>
      </c>
      <c r="E295" s="35">
        <v>32</v>
      </c>
      <c r="F295" s="35">
        <v>10.11281</v>
      </c>
    </row>
    <row r="296" spans="1:6">
      <c r="A296" s="35">
        <v>118</v>
      </c>
      <c r="B296" s="35">
        <v>476500</v>
      </c>
      <c r="C296" s="35">
        <v>293500</v>
      </c>
      <c r="D296" s="35">
        <v>6</v>
      </c>
      <c r="E296" s="35">
        <v>32</v>
      </c>
      <c r="F296" s="35">
        <v>9.9726389999999991</v>
      </c>
    </row>
    <row r="297" spans="1:6">
      <c r="A297" s="35">
        <v>118</v>
      </c>
      <c r="B297" s="35">
        <v>477500</v>
      </c>
      <c r="C297" s="35">
        <v>293500</v>
      </c>
      <c r="D297" s="35">
        <v>6</v>
      </c>
      <c r="E297" s="35">
        <v>32</v>
      </c>
      <c r="F297" s="35">
        <v>9.8765619999999998</v>
      </c>
    </row>
    <row r="298" spans="1:6">
      <c r="A298" s="35">
        <v>118</v>
      </c>
      <c r="B298" s="35">
        <v>478500</v>
      </c>
      <c r="C298" s="35">
        <v>293500</v>
      </c>
      <c r="D298" s="35">
        <v>6</v>
      </c>
      <c r="E298" s="35">
        <v>32</v>
      </c>
      <c r="F298" s="35">
        <v>9.8198489999999996</v>
      </c>
    </row>
    <row r="299" spans="1:6">
      <c r="A299" s="35">
        <v>118</v>
      </c>
      <c r="B299" s="35">
        <v>479500</v>
      </c>
      <c r="C299" s="35">
        <v>293500</v>
      </c>
      <c r="D299" s="35">
        <v>6</v>
      </c>
      <c r="E299" s="35">
        <v>32</v>
      </c>
      <c r="F299" s="35">
        <v>9.8412170000000003</v>
      </c>
    </row>
    <row r="300" spans="1:6">
      <c r="A300" s="35">
        <v>118</v>
      </c>
      <c r="B300" s="35">
        <v>480500</v>
      </c>
      <c r="C300" s="35">
        <v>293500</v>
      </c>
      <c r="D300" s="35">
        <v>6</v>
      </c>
      <c r="E300" s="35">
        <v>32</v>
      </c>
      <c r="F300" s="35">
        <v>9.9798299999999998</v>
      </c>
    </row>
    <row r="301" spans="1:6">
      <c r="A301" s="35">
        <v>118</v>
      </c>
      <c r="B301" s="35">
        <v>481500</v>
      </c>
      <c r="C301" s="35">
        <v>293500</v>
      </c>
      <c r="D301" s="35">
        <v>6</v>
      </c>
      <c r="E301" s="35">
        <v>32</v>
      </c>
      <c r="F301" s="35">
        <v>9.7980099999999997</v>
      </c>
    </row>
    <row r="302" spans="1:6">
      <c r="A302" s="35">
        <v>118</v>
      </c>
      <c r="B302" s="35">
        <v>482500</v>
      </c>
      <c r="C302" s="35">
        <v>293500</v>
      </c>
      <c r="D302" s="35">
        <v>6</v>
      </c>
      <c r="E302" s="35">
        <v>32</v>
      </c>
      <c r="F302" s="35">
        <v>9.7194830000000003</v>
      </c>
    </row>
    <row r="303" spans="1:6">
      <c r="A303" s="35">
        <v>118</v>
      </c>
      <c r="B303" s="35">
        <v>483500</v>
      </c>
      <c r="C303" s="35">
        <v>293500</v>
      </c>
      <c r="D303" s="35">
        <v>6</v>
      </c>
      <c r="E303" s="35">
        <v>32</v>
      </c>
      <c r="F303" s="35">
        <v>9.7624779999999998</v>
      </c>
    </row>
    <row r="304" spans="1:6">
      <c r="A304" s="35">
        <v>118</v>
      </c>
      <c r="B304" s="35">
        <v>484500</v>
      </c>
      <c r="C304" s="35">
        <v>293500</v>
      </c>
      <c r="D304" s="35">
        <v>6</v>
      </c>
      <c r="E304" s="35">
        <v>32</v>
      </c>
      <c r="F304" s="35">
        <v>9.9685369999999995</v>
      </c>
    </row>
    <row r="305" spans="1:6">
      <c r="A305" s="35">
        <v>118</v>
      </c>
      <c r="B305" s="35">
        <v>485500</v>
      </c>
      <c r="C305" s="35">
        <v>293500</v>
      </c>
      <c r="D305" s="35">
        <v>6</v>
      </c>
      <c r="E305" s="35">
        <v>32</v>
      </c>
      <c r="F305" s="35">
        <v>9.9774770000000004</v>
      </c>
    </row>
    <row r="306" spans="1:6">
      <c r="A306" s="35">
        <v>118</v>
      </c>
      <c r="B306" s="35">
        <v>450500</v>
      </c>
      <c r="C306" s="35">
        <v>292500</v>
      </c>
      <c r="D306" s="35">
        <v>6</v>
      </c>
      <c r="E306" s="35">
        <v>32</v>
      </c>
      <c r="F306" s="35">
        <v>11.750586</v>
      </c>
    </row>
    <row r="307" spans="1:6">
      <c r="A307" s="35">
        <v>118</v>
      </c>
      <c r="B307" s="35">
        <v>451500</v>
      </c>
      <c r="C307" s="35">
        <v>292500</v>
      </c>
      <c r="D307" s="35">
        <v>6</v>
      </c>
      <c r="E307" s="35">
        <v>32</v>
      </c>
      <c r="F307" s="35">
        <v>11.626322999999999</v>
      </c>
    </row>
    <row r="308" spans="1:6">
      <c r="A308" s="35">
        <v>118</v>
      </c>
      <c r="B308" s="35">
        <v>452500</v>
      </c>
      <c r="C308" s="35">
        <v>292500</v>
      </c>
      <c r="D308" s="35">
        <v>6</v>
      </c>
      <c r="E308" s="35">
        <v>32</v>
      </c>
      <c r="F308" s="35">
        <v>12.031980000000001</v>
      </c>
    </row>
    <row r="309" spans="1:6">
      <c r="A309" s="35">
        <v>118</v>
      </c>
      <c r="B309" s="35">
        <v>453500</v>
      </c>
      <c r="C309" s="35">
        <v>292500</v>
      </c>
      <c r="D309" s="35">
        <v>6</v>
      </c>
      <c r="E309" s="35">
        <v>32</v>
      </c>
      <c r="F309" s="35">
        <v>12.42798</v>
      </c>
    </row>
    <row r="310" spans="1:6">
      <c r="A310" s="35">
        <v>118</v>
      </c>
      <c r="B310" s="35">
        <v>454500</v>
      </c>
      <c r="C310" s="35">
        <v>292500</v>
      </c>
      <c r="D310" s="35">
        <v>6</v>
      </c>
      <c r="E310" s="35">
        <v>32</v>
      </c>
      <c r="F310" s="35">
        <v>12.131740000000001</v>
      </c>
    </row>
    <row r="311" spans="1:6">
      <c r="A311" s="35">
        <v>118</v>
      </c>
      <c r="B311" s="35">
        <v>455500</v>
      </c>
      <c r="C311" s="35">
        <v>292500</v>
      </c>
      <c r="D311" s="35">
        <v>6</v>
      </c>
      <c r="E311" s="35">
        <v>32</v>
      </c>
      <c r="F311" s="35">
        <v>14.17102</v>
      </c>
    </row>
    <row r="312" spans="1:6">
      <c r="A312" s="35">
        <v>118</v>
      </c>
      <c r="B312" s="35">
        <v>456500</v>
      </c>
      <c r="C312" s="35">
        <v>292500</v>
      </c>
      <c r="D312" s="35">
        <v>6</v>
      </c>
      <c r="E312" s="35">
        <v>32</v>
      </c>
      <c r="F312" s="35">
        <v>14.24146</v>
      </c>
    </row>
    <row r="313" spans="1:6">
      <c r="A313" s="35">
        <v>118</v>
      </c>
      <c r="B313" s="35">
        <v>457500</v>
      </c>
      <c r="C313" s="35">
        <v>292500</v>
      </c>
      <c r="D313" s="35">
        <v>6</v>
      </c>
      <c r="E313" s="35">
        <v>32</v>
      </c>
      <c r="F313" s="35">
        <v>11.949237999999999</v>
      </c>
    </row>
    <row r="314" spans="1:6">
      <c r="A314" s="35">
        <v>118</v>
      </c>
      <c r="B314" s="35">
        <v>458500</v>
      </c>
      <c r="C314" s="35">
        <v>292500</v>
      </c>
      <c r="D314" s="35">
        <v>6</v>
      </c>
      <c r="E314" s="35">
        <v>32</v>
      </c>
      <c r="F314" s="35">
        <v>11.313791999999999</v>
      </c>
    </row>
    <row r="315" spans="1:6">
      <c r="A315" s="35">
        <v>118</v>
      </c>
      <c r="B315" s="35">
        <v>459500</v>
      </c>
      <c r="C315" s="35">
        <v>292500</v>
      </c>
      <c r="D315" s="35">
        <v>6</v>
      </c>
      <c r="E315" s="35">
        <v>32</v>
      </c>
      <c r="F315" s="35">
        <v>11.120647</v>
      </c>
    </row>
    <row r="316" spans="1:6">
      <c r="A316" s="35">
        <v>118</v>
      </c>
      <c r="B316" s="35">
        <v>460500</v>
      </c>
      <c r="C316" s="35">
        <v>292500</v>
      </c>
      <c r="D316" s="35">
        <v>6</v>
      </c>
      <c r="E316" s="35">
        <v>32</v>
      </c>
      <c r="F316" s="35">
        <v>10.929524000000001</v>
      </c>
    </row>
    <row r="317" spans="1:6">
      <c r="A317" s="35">
        <v>118</v>
      </c>
      <c r="B317" s="35">
        <v>461500</v>
      </c>
      <c r="C317" s="35">
        <v>292500</v>
      </c>
      <c r="D317" s="35">
        <v>6</v>
      </c>
      <c r="E317" s="35">
        <v>32</v>
      </c>
      <c r="F317" s="35">
        <v>11.082782999999999</v>
      </c>
    </row>
    <row r="318" spans="1:6">
      <c r="A318" s="35">
        <v>118</v>
      </c>
      <c r="B318" s="35">
        <v>462500</v>
      </c>
      <c r="C318" s="35">
        <v>292500</v>
      </c>
      <c r="D318" s="35">
        <v>6</v>
      </c>
      <c r="E318" s="35">
        <v>32</v>
      </c>
      <c r="F318" s="35">
        <v>10.853121</v>
      </c>
    </row>
    <row r="319" spans="1:6">
      <c r="A319" s="35">
        <v>118</v>
      </c>
      <c r="B319" s="35">
        <v>463500</v>
      </c>
      <c r="C319" s="35">
        <v>292500</v>
      </c>
      <c r="D319" s="35">
        <v>6</v>
      </c>
      <c r="E319" s="35">
        <v>32</v>
      </c>
      <c r="F319" s="35">
        <v>10.796338</v>
      </c>
    </row>
    <row r="320" spans="1:6">
      <c r="A320" s="35">
        <v>118</v>
      </c>
      <c r="B320" s="35">
        <v>464500</v>
      </c>
      <c r="C320" s="35">
        <v>292500</v>
      </c>
      <c r="D320" s="35">
        <v>6</v>
      </c>
      <c r="E320" s="35">
        <v>32</v>
      </c>
      <c r="F320" s="35">
        <v>10.904097999999999</v>
      </c>
    </row>
    <row r="321" spans="1:6">
      <c r="A321" s="35">
        <v>118</v>
      </c>
      <c r="B321" s="35">
        <v>465500</v>
      </c>
      <c r="C321" s="35">
        <v>292500</v>
      </c>
      <c r="D321" s="35">
        <v>6</v>
      </c>
      <c r="E321" s="35">
        <v>32</v>
      </c>
      <c r="F321" s="35">
        <v>11.257559000000001</v>
      </c>
    </row>
    <row r="322" spans="1:6">
      <c r="A322" s="35">
        <v>118</v>
      </c>
      <c r="B322" s="35">
        <v>466500</v>
      </c>
      <c r="C322" s="35">
        <v>292500</v>
      </c>
      <c r="D322" s="35">
        <v>6</v>
      </c>
      <c r="E322" s="35">
        <v>32</v>
      </c>
      <c r="F322" s="35">
        <v>11.347263</v>
      </c>
    </row>
    <row r="323" spans="1:6">
      <c r="A323" s="35">
        <v>118</v>
      </c>
      <c r="B323" s="35">
        <v>467500</v>
      </c>
      <c r="C323" s="35">
        <v>292500</v>
      </c>
      <c r="D323" s="35">
        <v>6</v>
      </c>
      <c r="E323" s="35">
        <v>32</v>
      </c>
      <c r="F323" s="35">
        <v>11.426612</v>
      </c>
    </row>
    <row r="324" spans="1:6">
      <c r="A324" s="35">
        <v>118</v>
      </c>
      <c r="B324" s="35">
        <v>468500</v>
      </c>
      <c r="C324" s="35">
        <v>292500</v>
      </c>
      <c r="D324" s="35">
        <v>6</v>
      </c>
      <c r="E324" s="35">
        <v>32</v>
      </c>
      <c r="F324" s="35">
        <v>11.373991999999999</v>
      </c>
    </row>
    <row r="325" spans="1:6">
      <c r="A325" s="35">
        <v>118</v>
      </c>
      <c r="B325" s="35">
        <v>469500</v>
      </c>
      <c r="C325" s="35">
        <v>292500</v>
      </c>
      <c r="D325" s="35">
        <v>6</v>
      </c>
      <c r="E325" s="35">
        <v>32</v>
      </c>
      <c r="F325" s="35">
        <v>11.436506</v>
      </c>
    </row>
    <row r="326" spans="1:6">
      <c r="A326" s="35">
        <v>118</v>
      </c>
      <c r="B326" s="35">
        <v>470500</v>
      </c>
      <c r="C326" s="35">
        <v>292500</v>
      </c>
      <c r="D326" s="35">
        <v>6</v>
      </c>
      <c r="E326" s="35">
        <v>32</v>
      </c>
      <c r="F326" s="35">
        <v>12.630307999999999</v>
      </c>
    </row>
    <row r="327" spans="1:6">
      <c r="A327" s="35">
        <v>118</v>
      </c>
      <c r="B327" s="35">
        <v>471500</v>
      </c>
      <c r="C327" s="35">
        <v>292500</v>
      </c>
      <c r="D327" s="35">
        <v>6</v>
      </c>
      <c r="E327" s="35">
        <v>32</v>
      </c>
      <c r="F327" s="35">
        <v>13.65324</v>
      </c>
    </row>
    <row r="328" spans="1:6">
      <c r="A328" s="35">
        <v>118</v>
      </c>
      <c r="B328" s="35">
        <v>472500</v>
      </c>
      <c r="C328" s="35">
        <v>292500</v>
      </c>
      <c r="D328" s="35">
        <v>6</v>
      </c>
      <c r="E328" s="35">
        <v>32</v>
      </c>
      <c r="F328" s="35">
        <v>11.799746000000001</v>
      </c>
    </row>
    <row r="329" spans="1:6">
      <c r="A329" s="35">
        <v>118</v>
      </c>
      <c r="B329" s="35">
        <v>473500</v>
      </c>
      <c r="C329" s="35">
        <v>292500</v>
      </c>
      <c r="D329" s="35">
        <v>6</v>
      </c>
      <c r="E329" s="35">
        <v>32</v>
      </c>
      <c r="F329" s="35">
        <v>11.064614000000001</v>
      </c>
    </row>
    <row r="330" spans="1:6">
      <c r="A330" s="35">
        <v>118</v>
      </c>
      <c r="B330" s="35">
        <v>474500</v>
      </c>
      <c r="C330" s="35">
        <v>292500</v>
      </c>
      <c r="D330" s="35">
        <v>6</v>
      </c>
      <c r="E330" s="35">
        <v>32</v>
      </c>
      <c r="F330" s="35">
        <v>10.664804</v>
      </c>
    </row>
    <row r="331" spans="1:6">
      <c r="A331" s="35">
        <v>118</v>
      </c>
      <c r="B331" s="35">
        <v>475500</v>
      </c>
      <c r="C331" s="35">
        <v>292500</v>
      </c>
      <c r="D331" s="35">
        <v>6</v>
      </c>
      <c r="E331" s="35">
        <v>32</v>
      </c>
      <c r="F331" s="35">
        <v>10.34689</v>
      </c>
    </row>
    <row r="332" spans="1:6">
      <c r="A332" s="35">
        <v>118</v>
      </c>
      <c r="B332" s="35">
        <v>476500</v>
      </c>
      <c r="C332" s="35">
        <v>292500</v>
      </c>
      <c r="D332" s="35">
        <v>6</v>
      </c>
      <c r="E332" s="35">
        <v>32</v>
      </c>
      <c r="F332" s="35">
        <v>10.195240999999999</v>
      </c>
    </row>
    <row r="333" spans="1:6">
      <c r="A333" s="35">
        <v>118</v>
      </c>
      <c r="B333" s="35">
        <v>478500</v>
      </c>
      <c r="C333" s="35">
        <v>292500</v>
      </c>
      <c r="D333" s="35">
        <v>6</v>
      </c>
      <c r="E333" s="35">
        <v>32</v>
      </c>
      <c r="F333" s="35">
        <v>9.9232329999999997</v>
      </c>
    </row>
    <row r="334" spans="1:6">
      <c r="A334" s="35">
        <v>118</v>
      </c>
      <c r="B334" s="35">
        <v>479500</v>
      </c>
      <c r="C334" s="35">
        <v>292500</v>
      </c>
      <c r="D334" s="35">
        <v>6</v>
      </c>
      <c r="E334" s="35">
        <v>32</v>
      </c>
      <c r="F334" s="35">
        <v>10.069316000000001</v>
      </c>
    </row>
    <row r="335" spans="1:6">
      <c r="A335" s="35">
        <v>118</v>
      </c>
      <c r="B335" s="35">
        <v>480500</v>
      </c>
      <c r="C335" s="35">
        <v>292500</v>
      </c>
      <c r="D335" s="35">
        <v>6</v>
      </c>
      <c r="E335" s="35">
        <v>32</v>
      </c>
      <c r="F335" s="35">
        <v>9.9370419999999999</v>
      </c>
    </row>
    <row r="336" spans="1:6">
      <c r="A336" s="35">
        <v>118</v>
      </c>
      <c r="B336" s="35">
        <v>481500</v>
      </c>
      <c r="C336" s="35">
        <v>292500</v>
      </c>
      <c r="D336" s="35">
        <v>6</v>
      </c>
      <c r="E336" s="35">
        <v>32</v>
      </c>
      <c r="F336" s="35">
        <v>9.8627640000000003</v>
      </c>
    </row>
    <row r="337" spans="1:6">
      <c r="A337" s="35">
        <v>118</v>
      </c>
      <c r="B337" s="35">
        <v>482500</v>
      </c>
      <c r="C337" s="35">
        <v>292500</v>
      </c>
      <c r="D337" s="35">
        <v>6</v>
      </c>
      <c r="E337" s="35">
        <v>32</v>
      </c>
      <c r="F337" s="35">
        <v>9.8982810000000008</v>
      </c>
    </row>
    <row r="338" spans="1:6">
      <c r="A338" s="35">
        <v>118</v>
      </c>
      <c r="B338" s="35">
        <v>483500</v>
      </c>
      <c r="C338" s="35">
        <v>292500</v>
      </c>
      <c r="D338" s="35">
        <v>6</v>
      </c>
      <c r="E338" s="35">
        <v>32</v>
      </c>
      <c r="F338" s="35">
        <v>9.9529160000000001</v>
      </c>
    </row>
    <row r="339" spans="1:6">
      <c r="A339" s="35">
        <v>118</v>
      </c>
      <c r="B339" s="35">
        <v>484500</v>
      </c>
      <c r="C339" s="35">
        <v>292500</v>
      </c>
      <c r="D339" s="35">
        <v>6</v>
      </c>
      <c r="E339" s="35">
        <v>32</v>
      </c>
      <c r="F339" s="35">
        <v>10.130815</v>
      </c>
    </row>
    <row r="340" spans="1:6">
      <c r="A340" s="35">
        <v>118</v>
      </c>
      <c r="B340" s="35">
        <v>485500</v>
      </c>
      <c r="C340" s="35">
        <v>292500</v>
      </c>
      <c r="D340" s="35">
        <v>6</v>
      </c>
      <c r="E340" s="35">
        <v>32</v>
      </c>
      <c r="F340" s="35">
        <v>10.213082</v>
      </c>
    </row>
    <row r="341" spans="1:6">
      <c r="A341" s="35">
        <v>118</v>
      </c>
      <c r="B341" s="35">
        <v>486500</v>
      </c>
      <c r="C341" s="35">
        <v>292500</v>
      </c>
      <c r="D341" s="35">
        <v>6</v>
      </c>
      <c r="E341" s="35">
        <v>32</v>
      </c>
      <c r="F341" s="35">
        <v>10.600275</v>
      </c>
    </row>
    <row r="342" spans="1:6">
      <c r="A342" s="35">
        <v>118</v>
      </c>
      <c r="B342" s="35">
        <v>449500</v>
      </c>
      <c r="C342" s="35">
        <v>291500</v>
      </c>
      <c r="D342" s="35">
        <v>6</v>
      </c>
      <c r="E342" s="35">
        <v>32</v>
      </c>
      <c r="F342" s="35">
        <v>11.719042</v>
      </c>
    </row>
    <row r="343" spans="1:6">
      <c r="A343" s="35">
        <v>118</v>
      </c>
      <c r="B343" s="35">
        <v>450500</v>
      </c>
      <c r="C343" s="35">
        <v>291500</v>
      </c>
      <c r="D343" s="35">
        <v>6</v>
      </c>
      <c r="E343" s="35">
        <v>32</v>
      </c>
      <c r="F343" s="35">
        <v>11.494014</v>
      </c>
    </row>
    <row r="344" spans="1:6">
      <c r="A344" s="35">
        <v>118</v>
      </c>
      <c r="B344" s="35">
        <v>451500</v>
      </c>
      <c r="C344" s="35">
        <v>291500</v>
      </c>
      <c r="D344" s="35">
        <v>6</v>
      </c>
      <c r="E344" s="35">
        <v>32</v>
      </c>
      <c r="F344" s="35">
        <v>11.436921999999999</v>
      </c>
    </row>
    <row r="345" spans="1:6">
      <c r="A345" s="35">
        <v>118</v>
      </c>
      <c r="B345" s="35">
        <v>452500</v>
      </c>
      <c r="C345" s="35">
        <v>291500</v>
      </c>
      <c r="D345" s="35">
        <v>6</v>
      </c>
      <c r="E345" s="35">
        <v>32</v>
      </c>
      <c r="F345" s="35">
        <v>11.559388</v>
      </c>
    </row>
    <row r="346" spans="1:6">
      <c r="A346" s="35">
        <v>118</v>
      </c>
      <c r="B346" s="35">
        <v>453500</v>
      </c>
      <c r="C346" s="35">
        <v>291500</v>
      </c>
      <c r="D346" s="35">
        <v>6</v>
      </c>
      <c r="E346" s="35">
        <v>32</v>
      </c>
      <c r="F346" s="35">
        <v>11.793036000000001</v>
      </c>
    </row>
    <row r="347" spans="1:6">
      <c r="A347" s="35">
        <v>118</v>
      </c>
      <c r="B347" s="35">
        <v>454500</v>
      </c>
      <c r="C347" s="35">
        <v>291500</v>
      </c>
      <c r="D347" s="35">
        <v>6</v>
      </c>
      <c r="E347" s="35">
        <v>32</v>
      </c>
      <c r="F347" s="35">
        <v>11.929902</v>
      </c>
    </row>
    <row r="348" spans="1:6">
      <c r="A348" s="35">
        <v>118</v>
      </c>
      <c r="B348" s="35">
        <v>455500</v>
      </c>
      <c r="C348" s="35">
        <v>291500</v>
      </c>
      <c r="D348" s="35">
        <v>6</v>
      </c>
      <c r="E348" s="35">
        <v>32</v>
      </c>
      <c r="F348" s="35">
        <v>15.328098000000001</v>
      </c>
    </row>
    <row r="349" spans="1:6">
      <c r="A349" s="35">
        <v>118</v>
      </c>
      <c r="B349" s="35">
        <v>456500</v>
      </c>
      <c r="C349" s="35">
        <v>291500</v>
      </c>
      <c r="D349" s="35">
        <v>6</v>
      </c>
      <c r="E349" s="35">
        <v>32</v>
      </c>
      <c r="F349" s="35">
        <v>12.760172000000001</v>
      </c>
    </row>
    <row r="350" spans="1:6">
      <c r="A350" s="35">
        <v>118</v>
      </c>
      <c r="B350" s="35">
        <v>457500</v>
      </c>
      <c r="C350" s="35">
        <v>291500</v>
      </c>
      <c r="D350" s="35">
        <v>6</v>
      </c>
      <c r="E350" s="35">
        <v>32</v>
      </c>
      <c r="F350" s="35">
        <v>11.533362</v>
      </c>
    </row>
    <row r="351" spans="1:6">
      <c r="A351" s="35">
        <v>118</v>
      </c>
      <c r="B351" s="35">
        <v>458500</v>
      </c>
      <c r="C351" s="35">
        <v>291500</v>
      </c>
      <c r="D351" s="35">
        <v>6</v>
      </c>
      <c r="E351" s="35">
        <v>32</v>
      </c>
      <c r="F351" s="35">
        <v>11.058198000000001</v>
      </c>
    </row>
    <row r="352" spans="1:6">
      <c r="A352" s="35">
        <v>118</v>
      </c>
      <c r="B352" s="35">
        <v>459500</v>
      </c>
      <c r="C352" s="35">
        <v>291500</v>
      </c>
      <c r="D352" s="35">
        <v>6</v>
      </c>
      <c r="E352" s="35">
        <v>32</v>
      </c>
      <c r="F352" s="35">
        <v>10.865919999999999</v>
      </c>
    </row>
    <row r="353" spans="1:6">
      <c r="A353" s="35">
        <v>118</v>
      </c>
      <c r="B353" s="35">
        <v>460500</v>
      </c>
      <c r="C353" s="35">
        <v>291500</v>
      </c>
      <c r="D353" s="35">
        <v>6</v>
      </c>
      <c r="E353" s="35">
        <v>32</v>
      </c>
      <c r="F353" s="35">
        <v>10.743835000000001</v>
      </c>
    </row>
    <row r="354" spans="1:6">
      <c r="A354" s="35">
        <v>118</v>
      </c>
      <c r="B354" s="35">
        <v>461500</v>
      </c>
      <c r="C354" s="35">
        <v>291500</v>
      </c>
      <c r="D354" s="35">
        <v>6</v>
      </c>
      <c r="E354" s="35">
        <v>32</v>
      </c>
      <c r="F354" s="35">
        <v>10.629804</v>
      </c>
    </row>
    <row r="355" spans="1:6">
      <c r="A355" s="35">
        <v>118</v>
      </c>
      <c r="B355" s="35">
        <v>462500</v>
      </c>
      <c r="C355" s="35">
        <v>291500</v>
      </c>
      <c r="D355" s="35">
        <v>6</v>
      </c>
      <c r="E355" s="35">
        <v>32</v>
      </c>
      <c r="F355" s="35">
        <v>10.801500000000001</v>
      </c>
    </row>
    <row r="356" spans="1:6">
      <c r="A356" s="35">
        <v>118</v>
      </c>
      <c r="B356" s="35">
        <v>463500</v>
      </c>
      <c r="C356" s="35">
        <v>291500</v>
      </c>
      <c r="D356" s="35">
        <v>6</v>
      </c>
      <c r="E356" s="35">
        <v>32</v>
      </c>
      <c r="F356" s="35">
        <v>10.609392</v>
      </c>
    </row>
    <row r="357" spans="1:6">
      <c r="A357" s="35">
        <v>118</v>
      </c>
      <c r="B357" s="35">
        <v>464500</v>
      </c>
      <c r="C357" s="35">
        <v>291500</v>
      </c>
      <c r="D357" s="35">
        <v>6</v>
      </c>
      <c r="E357" s="35">
        <v>32</v>
      </c>
      <c r="F357" s="35">
        <v>10.585238</v>
      </c>
    </row>
    <row r="358" spans="1:6">
      <c r="A358" s="35">
        <v>118</v>
      </c>
      <c r="B358" s="35">
        <v>465500</v>
      </c>
      <c r="C358" s="35">
        <v>291500</v>
      </c>
      <c r="D358" s="35">
        <v>6</v>
      </c>
      <c r="E358" s="35">
        <v>32</v>
      </c>
      <c r="F358" s="35">
        <v>10.743855</v>
      </c>
    </row>
    <row r="359" spans="1:6">
      <c r="A359" s="35">
        <v>118</v>
      </c>
      <c r="B359" s="35">
        <v>466500</v>
      </c>
      <c r="C359" s="35">
        <v>291500</v>
      </c>
      <c r="D359" s="35">
        <v>6</v>
      </c>
      <c r="E359" s="35">
        <v>32</v>
      </c>
      <c r="F359" s="35">
        <v>10.714074</v>
      </c>
    </row>
    <row r="360" spans="1:6">
      <c r="A360" s="35">
        <v>118</v>
      </c>
      <c r="B360" s="35">
        <v>467500</v>
      </c>
      <c r="C360" s="35">
        <v>291500</v>
      </c>
      <c r="D360" s="35">
        <v>6</v>
      </c>
      <c r="E360" s="35">
        <v>32</v>
      </c>
      <c r="F360" s="35">
        <v>10.857734000000001</v>
      </c>
    </row>
    <row r="361" spans="1:6">
      <c r="A361" s="35">
        <v>118</v>
      </c>
      <c r="B361" s="35">
        <v>468500</v>
      </c>
      <c r="C361" s="35">
        <v>291500</v>
      </c>
      <c r="D361" s="35">
        <v>6</v>
      </c>
      <c r="E361" s="35">
        <v>32</v>
      </c>
      <c r="F361" s="35">
        <v>10.980629</v>
      </c>
    </row>
    <row r="362" spans="1:6">
      <c r="A362" s="35">
        <v>118</v>
      </c>
      <c r="B362" s="35">
        <v>469500</v>
      </c>
      <c r="C362" s="35">
        <v>291500</v>
      </c>
      <c r="D362" s="35">
        <v>6</v>
      </c>
      <c r="E362" s="35">
        <v>32</v>
      </c>
      <c r="F362" s="35">
        <v>11.130564</v>
      </c>
    </row>
    <row r="363" spans="1:6">
      <c r="A363" s="35">
        <v>118</v>
      </c>
      <c r="B363" s="35">
        <v>470500</v>
      </c>
      <c r="C363" s="35">
        <v>291500</v>
      </c>
      <c r="D363" s="35">
        <v>6</v>
      </c>
      <c r="E363" s="35">
        <v>32</v>
      </c>
      <c r="F363" s="35">
        <v>11.331034000000001</v>
      </c>
    </row>
    <row r="364" spans="1:6">
      <c r="A364" s="35">
        <v>118</v>
      </c>
      <c r="B364" s="35">
        <v>471500</v>
      </c>
      <c r="C364" s="35">
        <v>291500</v>
      </c>
      <c r="D364" s="35">
        <v>6</v>
      </c>
      <c r="E364" s="35">
        <v>32</v>
      </c>
      <c r="F364" s="35">
        <v>11.840106</v>
      </c>
    </row>
    <row r="365" spans="1:6">
      <c r="A365" s="35">
        <v>118</v>
      </c>
      <c r="B365" s="35">
        <v>472500</v>
      </c>
      <c r="C365" s="35">
        <v>291500</v>
      </c>
      <c r="D365" s="35">
        <v>6</v>
      </c>
      <c r="E365" s="35">
        <v>32</v>
      </c>
      <c r="F365" s="35">
        <v>13.517742</v>
      </c>
    </row>
    <row r="366" spans="1:6">
      <c r="A366" s="35">
        <v>118</v>
      </c>
      <c r="B366" s="35">
        <v>473500</v>
      </c>
      <c r="C366" s="35">
        <v>291500</v>
      </c>
      <c r="D366" s="35">
        <v>6</v>
      </c>
      <c r="E366" s="35">
        <v>32</v>
      </c>
      <c r="F366" s="35">
        <v>12.010111999999999</v>
      </c>
    </row>
    <row r="367" spans="1:6">
      <c r="A367" s="35">
        <v>118</v>
      </c>
      <c r="B367" s="35">
        <v>474500</v>
      </c>
      <c r="C367" s="35">
        <v>291500</v>
      </c>
      <c r="D367" s="35">
        <v>6</v>
      </c>
      <c r="E367" s="35">
        <v>32</v>
      </c>
      <c r="F367" s="35">
        <v>11.03942</v>
      </c>
    </row>
    <row r="368" spans="1:6">
      <c r="A368" s="35">
        <v>118</v>
      </c>
      <c r="B368" s="35">
        <v>475500</v>
      </c>
      <c r="C368" s="35">
        <v>291500</v>
      </c>
      <c r="D368" s="35">
        <v>6</v>
      </c>
      <c r="E368" s="35">
        <v>32</v>
      </c>
      <c r="F368" s="35">
        <v>10.571664999999999</v>
      </c>
    </row>
    <row r="369" spans="1:6">
      <c r="A369" s="35">
        <v>118</v>
      </c>
      <c r="B369" s="35">
        <v>484500</v>
      </c>
      <c r="C369" s="35">
        <v>291500</v>
      </c>
      <c r="D369" s="35">
        <v>6</v>
      </c>
      <c r="E369" s="35">
        <v>32</v>
      </c>
      <c r="F369" s="35">
        <v>10.214418</v>
      </c>
    </row>
    <row r="370" spans="1:6">
      <c r="A370" s="35">
        <v>118</v>
      </c>
      <c r="B370" s="35">
        <v>449500</v>
      </c>
      <c r="C370" s="35">
        <v>290500</v>
      </c>
      <c r="D370" s="35">
        <v>6</v>
      </c>
      <c r="E370" s="35">
        <v>32</v>
      </c>
      <c r="F370" s="35">
        <v>11.488956999999999</v>
      </c>
    </row>
    <row r="371" spans="1:6">
      <c r="A371" s="35">
        <v>118</v>
      </c>
      <c r="B371" s="35">
        <v>450500</v>
      </c>
      <c r="C371" s="35">
        <v>290500</v>
      </c>
      <c r="D371" s="35">
        <v>6</v>
      </c>
      <c r="E371" s="35">
        <v>32</v>
      </c>
      <c r="F371" s="35">
        <v>11.461048</v>
      </c>
    </row>
    <row r="372" spans="1:6">
      <c r="A372" s="35">
        <v>118</v>
      </c>
      <c r="B372" s="35">
        <v>451500</v>
      </c>
      <c r="C372" s="35">
        <v>290500</v>
      </c>
      <c r="D372" s="35">
        <v>6</v>
      </c>
      <c r="E372" s="35">
        <v>32</v>
      </c>
      <c r="F372" s="35">
        <v>11.289698</v>
      </c>
    </row>
    <row r="373" spans="1:6">
      <c r="A373" s="35">
        <v>118</v>
      </c>
      <c r="B373" s="35">
        <v>452500</v>
      </c>
      <c r="C373" s="35">
        <v>290500</v>
      </c>
      <c r="D373" s="35">
        <v>6</v>
      </c>
      <c r="E373" s="35">
        <v>32</v>
      </c>
      <c r="F373" s="35">
        <v>11.383557</v>
      </c>
    </row>
    <row r="374" spans="1:6">
      <c r="A374" s="35">
        <v>118</v>
      </c>
      <c r="B374" s="35">
        <v>453500</v>
      </c>
      <c r="C374" s="35">
        <v>290500</v>
      </c>
      <c r="D374" s="35">
        <v>6</v>
      </c>
      <c r="E374" s="35">
        <v>32</v>
      </c>
      <c r="F374" s="35">
        <v>11.323414</v>
      </c>
    </row>
    <row r="375" spans="1:6">
      <c r="A375" s="35">
        <v>118</v>
      </c>
      <c r="B375" s="35">
        <v>454500</v>
      </c>
      <c r="C375" s="35">
        <v>290500</v>
      </c>
      <c r="D375" s="35">
        <v>6</v>
      </c>
      <c r="E375" s="35">
        <v>32</v>
      </c>
      <c r="F375" s="35">
        <v>11.919397999999999</v>
      </c>
    </row>
    <row r="376" spans="1:6">
      <c r="A376" s="35">
        <v>118</v>
      </c>
      <c r="B376" s="35">
        <v>455500</v>
      </c>
      <c r="C376" s="35">
        <v>290500</v>
      </c>
      <c r="D376" s="35">
        <v>6</v>
      </c>
      <c r="E376" s="35">
        <v>32</v>
      </c>
      <c r="F376" s="35">
        <v>15.861708</v>
      </c>
    </row>
    <row r="377" spans="1:6">
      <c r="A377" s="35">
        <v>118</v>
      </c>
      <c r="B377" s="35">
        <v>456500</v>
      </c>
      <c r="C377" s="35">
        <v>290500</v>
      </c>
      <c r="D377" s="35">
        <v>6</v>
      </c>
      <c r="E377" s="35">
        <v>32</v>
      </c>
      <c r="F377" s="35">
        <v>12.232163999999999</v>
      </c>
    </row>
    <row r="378" spans="1:6">
      <c r="A378" s="35">
        <v>118</v>
      </c>
      <c r="B378" s="35">
        <v>457500</v>
      </c>
      <c r="C378" s="35">
        <v>290500</v>
      </c>
      <c r="D378" s="35">
        <v>6</v>
      </c>
      <c r="E378" s="35">
        <v>32</v>
      </c>
      <c r="F378" s="35">
        <v>11.243475999999999</v>
      </c>
    </row>
    <row r="379" spans="1:6">
      <c r="A379" s="35">
        <v>118</v>
      </c>
      <c r="B379" s="35">
        <v>458500</v>
      </c>
      <c r="C379" s="35">
        <v>290500</v>
      </c>
      <c r="D379" s="35">
        <v>6</v>
      </c>
      <c r="E379" s="35">
        <v>32</v>
      </c>
      <c r="F379" s="35">
        <v>10.880113</v>
      </c>
    </row>
    <row r="380" spans="1:6">
      <c r="A380" s="35">
        <v>118</v>
      </c>
      <c r="B380" s="35">
        <v>459500</v>
      </c>
      <c r="C380" s="35">
        <v>290500</v>
      </c>
      <c r="D380" s="35">
        <v>6</v>
      </c>
      <c r="E380" s="35">
        <v>32</v>
      </c>
      <c r="F380" s="35">
        <v>10.66507</v>
      </c>
    </row>
    <row r="381" spans="1:6">
      <c r="A381" s="35">
        <v>118</v>
      </c>
      <c r="B381" s="35">
        <v>460500</v>
      </c>
      <c r="C381" s="35">
        <v>290500</v>
      </c>
      <c r="D381" s="35">
        <v>6</v>
      </c>
      <c r="E381" s="35">
        <v>32</v>
      </c>
      <c r="F381" s="35">
        <v>10.588692</v>
      </c>
    </row>
    <row r="382" spans="1:6">
      <c r="A382" s="35">
        <v>118</v>
      </c>
      <c r="B382" s="35">
        <v>461500</v>
      </c>
      <c r="C382" s="35">
        <v>290500</v>
      </c>
      <c r="D382" s="35">
        <v>6</v>
      </c>
      <c r="E382" s="35">
        <v>32</v>
      </c>
      <c r="F382" s="35">
        <v>10.492222999999999</v>
      </c>
    </row>
    <row r="383" spans="1:6">
      <c r="A383" s="35">
        <v>118</v>
      </c>
      <c r="B383" s="35">
        <v>462500</v>
      </c>
      <c r="C383" s="35">
        <v>290500</v>
      </c>
      <c r="D383" s="35">
        <v>6</v>
      </c>
      <c r="E383" s="35">
        <v>32</v>
      </c>
      <c r="F383" s="35">
        <v>10.656878000000001</v>
      </c>
    </row>
    <row r="384" spans="1:6">
      <c r="A384" s="35">
        <v>118</v>
      </c>
      <c r="B384" s="35">
        <v>463500</v>
      </c>
      <c r="C384" s="35">
        <v>290500</v>
      </c>
      <c r="D384" s="35">
        <v>6</v>
      </c>
      <c r="E384" s="35">
        <v>32</v>
      </c>
      <c r="F384" s="35">
        <v>10.51388</v>
      </c>
    </row>
    <row r="385" spans="1:6">
      <c r="A385" s="35">
        <v>118</v>
      </c>
      <c r="B385" s="35">
        <v>464500</v>
      </c>
      <c r="C385" s="35">
        <v>290500</v>
      </c>
      <c r="D385" s="35">
        <v>6</v>
      </c>
      <c r="E385" s="35">
        <v>32</v>
      </c>
      <c r="F385" s="35">
        <v>10.371040000000001</v>
      </c>
    </row>
    <row r="386" spans="1:6">
      <c r="A386" s="35">
        <v>118</v>
      </c>
      <c r="B386" s="35">
        <v>465500</v>
      </c>
      <c r="C386" s="35">
        <v>290500</v>
      </c>
      <c r="D386" s="35">
        <v>6</v>
      </c>
      <c r="E386" s="35">
        <v>32</v>
      </c>
      <c r="F386" s="35">
        <v>10.468328</v>
      </c>
    </row>
    <row r="387" spans="1:6">
      <c r="A387" s="35">
        <v>118</v>
      </c>
      <c r="B387" s="35">
        <v>466500</v>
      </c>
      <c r="C387" s="35">
        <v>290500</v>
      </c>
      <c r="D387" s="35">
        <v>6</v>
      </c>
      <c r="E387" s="35">
        <v>32</v>
      </c>
      <c r="F387" s="35">
        <v>10.416740000000001</v>
      </c>
    </row>
    <row r="388" spans="1:6">
      <c r="A388" s="35">
        <v>118</v>
      </c>
      <c r="B388" s="35">
        <v>467500</v>
      </c>
      <c r="C388" s="35">
        <v>290500</v>
      </c>
      <c r="D388" s="35">
        <v>6</v>
      </c>
      <c r="E388" s="35">
        <v>32</v>
      </c>
      <c r="F388" s="35">
        <v>10.469363</v>
      </c>
    </row>
    <row r="389" spans="1:6">
      <c r="A389" s="35">
        <v>118</v>
      </c>
      <c r="B389" s="35">
        <v>468500</v>
      </c>
      <c r="C389" s="35">
        <v>290500</v>
      </c>
      <c r="D389" s="35">
        <v>6</v>
      </c>
      <c r="E389" s="35">
        <v>32</v>
      </c>
      <c r="F389" s="35">
        <v>10.506716000000001</v>
      </c>
    </row>
    <row r="390" spans="1:6">
      <c r="A390" s="35">
        <v>118</v>
      </c>
      <c r="B390" s="35">
        <v>469500</v>
      </c>
      <c r="C390" s="35">
        <v>290500</v>
      </c>
      <c r="D390" s="35">
        <v>6</v>
      </c>
      <c r="E390" s="35">
        <v>32</v>
      </c>
      <c r="F390" s="35">
        <v>10.816528</v>
      </c>
    </row>
    <row r="391" spans="1:6">
      <c r="A391" s="35">
        <v>118</v>
      </c>
      <c r="B391" s="35">
        <v>470500</v>
      </c>
      <c r="C391" s="35">
        <v>290500</v>
      </c>
      <c r="D391" s="35">
        <v>6</v>
      </c>
      <c r="E391" s="35">
        <v>32</v>
      </c>
      <c r="F391" s="35">
        <v>10.940106</v>
      </c>
    </row>
    <row r="392" spans="1:6">
      <c r="A392" s="35">
        <v>118</v>
      </c>
      <c r="B392" s="35">
        <v>471500</v>
      </c>
      <c r="C392" s="35">
        <v>290500</v>
      </c>
      <c r="D392" s="35">
        <v>6</v>
      </c>
      <c r="E392" s="35">
        <v>32</v>
      </c>
      <c r="F392" s="35">
        <v>11.245927</v>
      </c>
    </row>
    <row r="393" spans="1:6">
      <c r="A393" s="35">
        <v>118</v>
      </c>
      <c r="B393" s="35">
        <v>472500</v>
      </c>
      <c r="C393" s="35">
        <v>290500</v>
      </c>
      <c r="D393" s="35">
        <v>6</v>
      </c>
      <c r="E393" s="35">
        <v>32</v>
      </c>
      <c r="F393" s="35">
        <v>11.721672</v>
      </c>
    </row>
    <row r="394" spans="1:6">
      <c r="A394" s="35">
        <v>118</v>
      </c>
      <c r="B394" s="35">
        <v>473500</v>
      </c>
      <c r="C394" s="35">
        <v>290500</v>
      </c>
      <c r="D394" s="35">
        <v>6</v>
      </c>
      <c r="E394" s="35">
        <v>32</v>
      </c>
      <c r="F394" s="35">
        <v>13.665710000000001</v>
      </c>
    </row>
    <row r="395" spans="1:6">
      <c r="A395" s="35">
        <v>118</v>
      </c>
      <c r="B395" s="35">
        <v>474500</v>
      </c>
      <c r="C395" s="35">
        <v>290500</v>
      </c>
      <c r="D395" s="35">
        <v>6</v>
      </c>
      <c r="E395" s="35">
        <v>32</v>
      </c>
      <c r="F395" s="35">
        <v>11.762714000000001</v>
      </c>
    </row>
    <row r="396" spans="1:6">
      <c r="A396" s="35">
        <v>118</v>
      </c>
      <c r="B396" s="35">
        <v>475500</v>
      </c>
      <c r="C396" s="35">
        <v>290500</v>
      </c>
      <c r="D396" s="35">
        <v>6</v>
      </c>
      <c r="E396" s="35">
        <v>32</v>
      </c>
      <c r="F396" s="35">
        <v>11.024679000000001</v>
      </c>
    </row>
    <row r="397" spans="1:6">
      <c r="A397" s="35">
        <v>118</v>
      </c>
      <c r="B397" s="35">
        <v>448500</v>
      </c>
      <c r="C397" s="35">
        <v>289500</v>
      </c>
      <c r="D397" s="35">
        <v>6</v>
      </c>
      <c r="E397" s="35">
        <v>32</v>
      </c>
      <c r="F397" s="35">
        <v>11.562258</v>
      </c>
    </row>
    <row r="398" spans="1:6">
      <c r="A398" s="35">
        <v>118</v>
      </c>
      <c r="B398" s="35">
        <v>449500</v>
      </c>
      <c r="C398" s="35">
        <v>289500</v>
      </c>
      <c r="D398" s="35">
        <v>6</v>
      </c>
      <c r="E398" s="35">
        <v>32</v>
      </c>
      <c r="F398" s="35">
        <v>11.381470999999999</v>
      </c>
    </row>
    <row r="399" spans="1:6">
      <c r="A399" s="35">
        <v>118</v>
      </c>
      <c r="B399" s="35">
        <v>450500</v>
      </c>
      <c r="C399" s="35">
        <v>289500</v>
      </c>
      <c r="D399" s="35">
        <v>6</v>
      </c>
      <c r="E399" s="35">
        <v>32</v>
      </c>
      <c r="F399" s="35">
        <v>11.24841</v>
      </c>
    </row>
    <row r="400" spans="1:6">
      <c r="A400" s="35">
        <v>118</v>
      </c>
      <c r="B400" s="35">
        <v>451500</v>
      </c>
      <c r="C400" s="35">
        <v>289500</v>
      </c>
      <c r="D400" s="35">
        <v>6</v>
      </c>
      <c r="E400" s="35">
        <v>32</v>
      </c>
      <c r="F400" s="35">
        <v>11.104112000000001</v>
      </c>
    </row>
    <row r="401" spans="1:6">
      <c r="A401" s="35">
        <v>118</v>
      </c>
      <c r="B401" s="35">
        <v>452500</v>
      </c>
      <c r="C401" s="35">
        <v>289500</v>
      </c>
      <c r="D401" s="35">
        <v>6</v>
      </c>
      <c r="E401" s="35">
        <v>32</v>
      </c>
      <c r="F401" s="35">
        <v>11.119832000000001</v>
      </c>
    </row>
    <row r="402" spans="1:6">
      <c r="A402" s="35">
        <v>118</v>
      </c>
      <c r="B402" s="35">
        <v>453500</v>
      </c>
      <c r="C402" s="35">
        <v>289500</v>
      </c>
      <c r="D402" s="35">
        <v>6</v>
      </c>
      <c r="E402" s="35">
        <v>32</v>
      </c>
      <c r="F402" s="35">
        <v>11.208154</v>
      </c>
    </row>
    <row r="403" spans="1:6">
      <c r="A403" s="35">
        <v>118</v>
      </c>
      <c r="B403" s="35">
        <v>454500</v>
      </c>
      <c r="C403" s="35">
        <v>289500</v>
      </c>
      <c r="D403" s="35">
        <v>6</v>
      </c>
      <c r="E403" s="35">
        <v>32</v>
      </c>
      <c r="F403" s="35">
        <v>11.808351</v>
      </c>
    </row>
    <row r="404" spans="1:6">
      <c r="A404" s="35">
        <v>118</v>
      </c>
      <c r="B404" s="35">
        <v>455500</v>
      </c>
      <c r="C404" s="35">
        <v>289500</v>
      </c>
      <c r="D404" s="35">
        <v>6</v>
      </c>
      <c r="E404" s="35">
        <v>32</v>
      </c>
      <c r="F404" s="35">
        <v>15.258696</v>
      </c>
    </row>
    <row r="405" spans="1:6">
      <c r="A405" s="35">
        <v>118</v>
      </c>
      <c r="B405" s="35">
        <v>456500</v>
      </c>
      <c r="C405" s="35">
        <v>289500</v>
      </c>
      <c r="D405" s="35">
        <v>6</v>
      </c>
      <c r="E405" s="35">
        <v>32</v>
      </c>
      <c r="F405" s="35">
        <v>11.769458999999999</v>
      </c>
    </row>
    <row r="406" spans="1:6">
      <c r="A406" s="35">
        <v>118</v>
      </c>
      <c r="B406" s="35">
        <v>457500</v>
      </c>
      <c r="C406" s="35">
        <v>289500</v>
      </c>
      <c r="D406" s="35">
        <v>6</v>
      </c>
      <c r="E406" s="35">
        <v>32</v>
      </c>
      <c r="F406" s="35">
        <v>10.964124</v>
      </c>
    </row>
    <row r="407" spans="1:6">
      <c r="A407" s="35">
        <v>118</v>
      </c>
      <c r="B407" s="35">
        <v>458500</v>
      </c>
      <c r="C407" s="35">
        <v>289500</v>
      </c>
      <c r="D407" s="35">
        <v>6</v>
      </c>
      <c r="E407" s="35">
        <v>32</v>
      </c>
      <c r="F407" s="35">
        <v>10.771739999999999</v>
      </c>
    </row>
    <row r="408" spans="1:6">
      <c r="A408" s="35">
        <v>118</v>
      </c>
      <c r="B408" s="35">
        <v>459500</v>
      </c>
      <c r="C408" s="35">
        <v>289500</v>
      </c>
      <c r="D408" s="35">
        <v>6</v>
      </c>
      <c r="E408" s="35">
        <v>32</v>
      </c>
      <c r="F408" s="35">
        <v>10.505825</v>
      </c>
    </row>
    <row r="409" spans="1:6">
      <c r="A409" s="35">
        <v>118</v>
      </c>
      <c r="B409" s="35">
        <v>460500</v>
      </c>
      <c r="C409" s="35">
        <v>289500</v>
      </c>
      <c r="D409" s="35">
        <v>6</v>
      </c>
      <c r="E409" s="35">
        <v>32</v>
      </c>
      <c r="F409" s="35">
        <v>10.48991</v>
      </c>
    </row>
    <row r="410" spans="1:6">
      <c r="A410" s="35">
        <v>118</v>
      </c>
      <c r="B410" s="35">
        <v>461500</v>
      </c>
      <c r="C410" s="35">
        <v>289500</v>
      </c>
      <c r="D410" s="35">
        <v>6</v>
      </c>
      <c r="E410" s="35">
        <v>32</v>
      </c>
      <c r="F410" s="35">
        <v>10.38097</v>
      </c>
    </row>
    <row r="411" spans="1:6">
      <c r="A411" s="35">
        <v>118</v>
      </c>
      <c r="B411" s="35">
        <v>462500</v>
      </c>
      <c r="C411" s="35">
        <v>289500</v>
      </c>
      <c r="D411" s="35">
        <v>6</v>
      </c>
      <c r="E411" s="35">
        <v>32</v>
      </c>
      <c r="F411" s="35">
        <v>10.28078</v>
      </c>
    </row>
    <row r="412" spans="1:6">
      <c r="A412" s="35">
        <v>118</v>
      </c>
      <c r="B412" s="35">
        <v>463500</v>
      </c>
      <c r="C412" s="35">
        <v>289500</v>
      </c>
      <c r="D412" s="35">
        <v>6</v>
      </c>
      <c r="E412" s="35">
        <v>32</v>
      </c>
      <c r="F412" s="35">
        <v>10.408669</v>
      </c>
    </row>
    <row r="413" spans="1:6">
      <c r="A413" s="35">
        <v>118</v>
      </c>
      <c r="B413" s="35">
        <v>464500</v>
      </c>
      <c r="C413" s="35">
        <v>289500</v>
      </c>
      <c r="D413" s="35">
        <v>6</v>
      </c>
      <c r="E413" s="35">
        <v>32</v>
      </c>
      <c r="F413" s="35">
        <v>10.25212</v>
      </c>
    </row>
    <row r="414" spans="1:6">
      <c r="A414" s="35">
        <v>118</v>
      </c>
      <c r="B414" s="35">
        <v>465500</v>
      </c>
      <c r="C414" s="35">
        <v>289500</v>
      </c>
      <c r="D414" s="35">
        <v>6</v>
      </c>
      <c r="E414" s="35">
        <v>32</v>
      </c>
      <c r="F414" s="35">
        <v>10.261870999999999</v>
      </c>
    </row>
    <row r="415" spans="1:6">
      <c r="A415" s="35">
        <v>118</v>
      </c>
      <c r="B415" s="35">
        <v>466500</v>
      </c>
      <c r="C415" s="35">
        <v>289500</v>
      </c>
      <c r="D415" s="35">
        <v>6</v>
      </c>
      <c r="E415" s="35">
        <v>32</v>
      </c>
      <c r="F415" s="35">
        <v>10.223513000000001</v>
      </c>
    </row>
    <row r="416" spans="1:6">
      <c r="A416" s="35">
        <v>118</v>
      </c>
      <c r="B416" s="35">
        <v>467500</v>
      </c>
      <c r="C416" s="35">
        <v>289500</v>
      </c>
      <c r="D416" s="35">
        <v>6</v>
      </c>
      <c r="E416" s="35">
        <v>32</v>
      </c>
      <c r="F416" s="35">
        <v>10.177071</v>
      </c>
    </row>
    <row r="417" spans="1:6">
      <c r="A417" s="35">
        <v>118</v>
      </c>
      <c r="B417" s="35">
        <v>468500</v>
      </c>
      <c r="C417" s="35">
        <v>289500</v>
      </c>
      <c r="D417" s="35">
        <v>6</v>
      </c>
      <c r="E417" s="35">
        <v>32</v>
      </c>
      <c r="F417" s="35">
        <v>10.272174</v>
      </c>
    </row>
    <row r="418" spans="1:6">
      <c r="A418" s="35">
        <v>118</v>
      </c>
      <c r="B418" s="35">
        <v>469500</v>
      </c>
      <c r="C418" s="35">
        <v>289500</v>
      </c>
      <c r="D418" s="35">
        <v>6</v>
      </c>
      <c r="E418" s="35">
        <v>32</v>
      </c>
      <c r="F418" s="35">
        <v>10.548831</v>
      </c>
    </row>
    <row r="419" spans="1:6">
      <c r="A419" s="35">
        <v>118</v>
      </c>
      <c r="B419" s="35">
        <v>470500</v>
      </c>
      <c r="C419" s="35">
        <v>289500</v>
      </c>
      <c r="D419" s="35">
        <v>6</v>
      </c>
      <c r="E419" s="35">
        <v>32</v>
      </c>
      <c r="F419" s="35">
        <v>10.749919</v>
      </c>
    </row>
    <row r="420" spans="1:6">
      <c r="A420" s="35">
        <v>118</v>
      </c>
      <c r="B420" s="35">
        <v>471500</v>
      </c>
      <c r="C420" s="35">
        <v>289500</v>
      </c>
      <c r="D420" s="35">
        <v>6</v>
      </c>
      <c r="E420" s="35">
        <v>32</v>
      </c>
      <c r="F420" s="35">
        <v>10.754270999999999</v>
      </c>
    </row>
    <row r="421" spans="1:6">
      <c r="A421" s="35">
        <v>118</v>
      </c>
      <c r="B421" s="35">
        <v>472500</v>
      </c>
      <c r="C421" s="35">
        <v>289500</v>
      </c>
      <c r="D421" s="35">
        <v>6</v>
      </c>
      <c r="E421" s="35">
        <v>32</v>
      </c>
      <c r="F421" s="35">
        <v>11.236583</v>
      </c>
    </row>
    <row r="422" spans="1:6">
      <c r="A422" s="35">
        <v>118</v>
      </c>
      <c r="B422" s="35">
        <v>473500</v>
      </c>
      <c r="C422" s="35">
        <v>289500</v>
      </c>
      <c r="D422" s="35">
        <v>6</v>
      </c>
      <c r="E422" s="35">
        <v>32</v>
      </c>
      <c r="F422" s="35">
        <v>11.697101999999999</v>
      </c>
    </row>
    <row r="423" spans="1:6">
      <c r="A423" s="35">
        <v>118</v>
      </c>
      <c r="B423" s="35">
        <v>474500</v>
      </c>
      <c r="C423" s="35">
        <v>289500</v>
      </c>
      <c r="D423" s="35">
        <v>6</v>
      </c>
      <c r="E423" s="35">
        <v>32</v>
      </c>
      <c r="F423" s="35">
        <v>13.748186</v>
      </c>
    </row>
    <row r="424" spans="1:6">
      <c r="A424" s="35">
        <v>118</v>
      </c>
      <c r="B424" s="35">
        <v>475500</v>
      </c>
      <c r="C424" s="35">
        <v>289500</v>
      </c>
      <c r="D424" s="35">
        <v>6</v>
      </c>
      <c r="E424" s="35">
        <v>32</v>
      </c>
      <c r="F424" s="35">
        <v>11.604046</v>
      </c>
    </row>
    <row r="425" spans="1:6">
      <c r="A425" s="35">
        <v>118</v>
      </c>
      <c r="B425" s="35">
        <v>447500</v>
      </c>
      <c r="C425" s="35">
        <v>288500</v>
      </c>
      <c r="D425" s="35">
        <v>6</v>
      </c>
      <c r="E425" s="35">
        <v>32</v>
      </c>
      <c r="F425" s="35">
        <v>12.507604000000001</v>
      </c>
    </row>
    <row r="426" spans="1:6">
      <c r="A426" s="35">
        <v>118</v>
      </c>
      <c r="B426" s="35">
        <v>448500</v>
      </c>
      <c r="C426" s="35">
        <v>288500</v>
      </c>
      <c r="D426" s="35">
        <v>6</v>
      </c>
      <c r="E426" s="35">
        <v>32</v>
      </c>
      <c r="F426" s="35">
        <v>11.664101</v>
      </c>
    </row>
    <row r="427" spans="1:6">
      <c r="A427" s="35">
        <v>118</v>
      </c>
      <c r="B427" s="35">
        <v>449500</v>
      </c>
      <c r="C427" s="35">
        <v>288500</v>
      </c>
      <c r="D427" s="35">
        <v>6</v>
      </c>
      <c r="E427" s="35">
        <v>32</v>
      </c>
      <c r="F427" s="35">
        <v>11.672798</v>
      </c>
    </row>
    <row r="428" spans="1:6">
      <c r="A428" s="35">
        <v>118</v>
      </c>
      <c r="B428" s="35">
        <v>450500</v>
      </c>
      <c r="C428" s="35">
        <v>288500</v>
      </c>
      <c r="D428" s="35">
        <v>6</v>
      </c>
      <c r="E428" s="35">
        <v>32</v>
      </c>
      <c r="F428" s="35">
        <v>11.236723</v>
      </c>
    </row>
    <row r="429" spans="1:6">
      <c r="A429" s="35">
        <v>118</v>
      </c>
      <c r="B429" s="35">
        <v>451500</v>
      </c>
      <c r="C429" s="35">
        <v>288500</v>
      </c>
      <c r="D429" s="35">
        <v>6</v>
      </c>
      <c r="E429" s="35">
        <v>32</v>
      </c>
      <c r="F429" s="35">
        <v>11.046500999999999</v>
      </c>
    </row>
    <row r="430" spans="1:6">
      <c r="A430" s="35">
        <v>118</v>
      </c>
      <c r="B430" s="35">
        <v>452500</v>
      </c>
      <c r="C430" s="35">
        <v>288500</v>
      </c>
      <c r="D430" s="35">
        <v>6</v>
      </c>
      <c r="E430" s="35">
        <v>32</v>
      </c>
      <c r="F430" s="35">
        <v>11.146156</v>
      </c>
    </row>
    <row r="431" spans="1:6">
      <c r="A431" s="35">
        <v>118</v>
      </c>
      <c r="B431" s="35">
        <v>453500</v>
      </c>
      <c r="C431" s="35">
        <v>288500</v>
      </c>
      <c r="D431" s="35">
        <v>6</v>
      </c>
      <c r="E431" s="35">
        <v>32</v>
      </c>
      <c r="F431" s="35">
        <v>11.325483999999999</v>
      </c>
    </row>
    <row r="432" spans="1:6">
      <c r="A432" s="35">
        <v>118</v>
      </c>
      <c r="B432" s="35">
        <v>454500</v>
      </c>
      <c r="C432" s="35">
        <v>288500</v>
      </c>
      <c r="D432" s="35">
        <v>6</v>
      </c>
      <c r="E432" s="35">
        <v>32</v>
      </c>
      <c r="F432" s="35">
        <v>13.83752</v>
      </c>
    </row>
    <row r="433" spans="1:6">
      <c r="A433" s="35">
        <v>118</v>
      </c>
      <c r="B433" s="35">
        <v>455500</v>
      </c>
      <c r="C433" s="35">
        <v>288500</v>
      </c>
      <c r="D433" s="35">
        <v>6</v>
      </c>
      <c r="E433" s="35">
        <v>32</v>
      </c>
      <c r="F433" s="35">
        <v>13.272235999999999</v>
      </c>
    </row>
    <row r="434" spans="1:6">
      <c r="A434" s="35">
        <v>118</v>
      </c>
      <c r="B434" s="35">
        <v>456500</v>
      </c>
      <c r="C434" s="35">
        <v>288500</v>
      </c>
      <c r="D434" s="35">
        <v>6</v>
      </c>
      <c r="E434" s="35">
        <v>32</v>
      </c>
      <c r="F434" s="35">
        <v>11.370756999999999</v>
      </c>
    </row>
    <row r="435" spans="1:6">
      <c r="A435" s="35">
        <v>118</v>
      </c>
      <c r="B435" s="35">
        <v>457500</v>
      </c>
      <c r="C435" s="35">
        <v>288500</v>
      </c>
      <c r="D435" s="35">
        <v>6</v>
      </c>
      <c r="E435" s="35">
        <v>32</v>
      </c>
      <c r="F435" s="35">
        <v>10.945874</v>
      </c>
    </row>
    <row r="436" spans="1:6">
      <c r="A436" s="35">
        <v>118</v>
      </c>
      <c r="B436" s="35">
        <v>458500</v>
      </c>
      <c r="C436" s="35">
        <v>288500</v>
      </c>
      <c r="D436" s="35">
        <v>6</v>
      </c>
      <c r="E436" s="35">
        <v>32</v>
      </c>
      <c r="F436" s="35">
        <v>10.635833</v>
      </c>
    </row>
    <row r="437" spans="1:6">
      <c r="A437" s="35">
        <v>118</v>
      </c>
      <c r="B437" s="35">
        <v>459500</v>
      </c>
      <c r="C437" s="35">
        <v>288500</v>
      </c>
      <c r="D437" s="35">
        <v>6</v>
      </c>
      <c r="E437" s="35">
        <v>32</v>
      </c>
      <c r="F437" s="35">
        <v>10.412172999999999</v>
      </c>
    </row>
    <row r="438" spans="1:6">
      <c r="A438" s="35">
        <v>118</v>
      </c>
      <c r="B438" s="35">
        <v>460500</v>
      </c>
      <c r="C438" s="35">
        <v>288500</v>
      </c>
      <c r="D438" s="35">
        <v>6</v>
      </c>
      <c r="E438" s="35">
        <v>32</v>
      </c>
      <c r="F438" s="35">
        <v>10.704375000000001</v>
      </c>
    </row>
    <row r="439" spans="1:6">
      <c r="A439" s="35">
        <v>118</v>
      </c>
      <c r="B439" s="35">
        <v>461500</v>
      </c>
      <c r="C439" s="35">
        <v>288500</v>
      </c>
      <c r="D439" s="35">
        <v>6</v>
      </c>
      <c r="E439" s="35">
        <v>32</v>
      </c>
      <c r="F439" s="35">
        <v>10.306972999999999</v>
      </c>
    </row>
    <row r="440" spans="1:6">
      <c r="A440" s="35">
        <v>118</v>
      </c>
      <c r="B440" s="35">
        <v>462500</v>
      </c>
      <c r="C440" s="35">
        <v>288500</v>
      </c>
      <c r="D440" s="35">
        <v>6</v>
      </c>
      <c r="E440" s="35">
        <v>32</v>
      </c>
      <c r="F440" s="35">
        <v>10.147384000000001</v>
      </c>
    </row>
    <row r="441" spans="1:6">
      <c r="A441" s="35">
        <v>118</v>
      </c>
      <c r="B441" s="35">
        <v>463500</v>
      </c>
      <c r="C441" s="35">
        <v>288500</v>
      </c>
      <c r="D441" s="35">
        <v>6</v>
      </c>
      <c r="E441" s="35">
        <v>32</v>
      </c>
      <c r="F441" s="35">
        <v>10.285978</v>
      </c>
    </row>
    <row r="442" spans="1:6">
      <c r="A442" s="35">
        <v>118</v>
      </c>
      <c r="B442" s="35">
        <v>464500</v>
      </c>
      <c r="C442" s="35">
        <v>288500</v>
      </c>
      <c r="D442" s="35">
        <v>6</v>
      </c>
      <c r="E442" s="35">
        <v>32</v>
      </c>
      <c r="F442" s="35">
        <v>10.148498</v>
      </c>
    </row>
    <row r="443" spans="1:6">
      <c r="A443" s="35">
        <v>118</v>
      </c>
      <c r="B443" s="35">
        <v>465500</v>
      </c>
      <c r="C443" s="35">
        <v>288500</v>
      </c>
      <c r="D443" s="35">
        <v>6</v>
      </c>
      <c r="E443" s="35">
        <v>32</v>
      </c>
      <c r="F443" s="35">
        <v>10.129149</v>
      </c>
    </row>
    <row r="444" spans="1:6">
      <c r="A444" s="35">
        <v>118</v>
      </c>
      <c r="B444" s="35">
        <v>466500</v>
      </c>
      <c r="C444" s="35">
        <v>288500</v>
      </c>
      <c r="D444" s="35">
        <v>6</v>
      </c>
      <c r="E444" s="35">
        <v>32</v>
      </c>
      <c r="F444" s="35">
        <v>10.101853</v>
      </c>
    </row>
    <row r="445" spans="1:6">
      <c r="A445" s="35">
        <v>118</v>
      </c>
      <c r="B445" s="35">
        <v>467500</v>
      </c>
      <c r="C445" s="35">
        <v>288500</v>
      </c>
      <c r="D445" s="35">
        <v>6</v>
      </c>
      <c r="E445" s="35">
        <v>32</v>
      </c>
      <c r="F445" s="35">
        <v>10.068441999999999</v>
      </c>
    </row>
    <row r="446" spans="1:6">
      <c r="A446" s="35">
        <v>118</v>
      </c>
      <c r="B446" s="35">
        <v>468500</v>
      </c>
      <c r="C446" s="35">
        <v>288500</v>
      </c>
      <c r="D446" s="35">
        <v>6</v>
      </c>
      <c r="E446" s="35">
        <v>32</v>
      </c>
      <c r="F446" s="35">
        <v>10.132394</v>
      </c>
    </row>
    <row r="447" spans="1:6">
      <c r="A447" s="35">
        <v>118</v>
      </c>
      <c r="B447" s="35">
        <v>469500</v>
      </c>
      <c r="C447" s="35">
        <v>288500</v>
      </c>
      <c r="D447" s="35">
        <v>6</v>
      </c>
      <c r="E447" s="35">
        <v>32</v>
      </c>
      <c r="F447" s="35">
        <v>10.195097000000001</v>
      </c>
    </row>
    <row r="448" spans="1:6">
      <c r="A448" s="35">
        <v>118</v>
      </c>
      <c r="B448" s="35">
        <v>470500</v>
      </c>
      <c r="C448" s="35">
        <v>288500</v>
      </c>
      <c r="D448" s="35">
        <v>6</v>
      </c>
      <c r="E448" s="35">
        <v>32</v>
      </c>
      <c r="F448" s="35">
        <v>10.40199</v>
      </c>
    </row>
    <row r="449" spans="1:6">
      <c r="A449" s="35">
        <v>118</v>
      </c>
      <c r="B449" s="35">
        <v>471500</v>
      </c>
      <c r="C449" s="35">
        <v>288500</v>
      </c>
      <c r="D449" s="35">
        <v>6</v>
      </c>
      <c r="E449" s="35">
        <v>32</v>
      </c>
      <c r="F449" s="35">
        <v>10.634904000000001</v>
      </c>
    </row>
    <row r="450" spans="1:6">
      <c r="A450" s="35">
        <v>118</v>
      </c>
      <c r="B450" s="35">
        <v>472500</v>
      </c>
      <c r="C450" s="35">
        <v>288500</v>
      </c>
      <c r="D450" s="35">
        <v>6</v>
      </c>
      <c r="E450" s="35">
        <v>32</v>
      </c>
      <c r="F450" s="35">
        <v>11.912172</v>
      </c>
    </row>
    <row r="451" spans="1:6">
      <c r="A451" s="35">
        <v>118</v>
      </c>
      <c r="B451" s="35">
        <v>473500</v>
      </c>
      <c r="C451" s="35">
        <v>288500</v>
      </c>
      <c r="D451" s="35">
        <v>6</v>
      </c>
      <c r="E451" s="35">
        <v>32</v>
      </c>
      <c r="F451" s="35">
        <v>12.516702</v>
      </c>
    </row>
    <row r="452" spans="1:6">
      <c r="A452" s="35">
        <v>118</v>
      </c>
      <c r="B452" s="35">
        <v>474500</v>
      </c>
      <c r="C452" s="35">
        <v>288500</v>
      </c>
      <c r="D452" s="35">
        <v>6</v>
      </c>
      <c r="E452" s="35">
        <v>32</v>
      </c>
      <c r="F452" s="35">
        <v>14.254132</v>
      </c>
    </row>
    <row r="453" spans="1:6">
      <c r="A453" s="35">
        <v>118</v>
      </c>
      <c r="B453" s="35">
        <v>448500</v>
      </c>
      <c r="C453" s="35">
        <v>287500</v>
      </c>
      <c r="D453" s="35">
        <v>6</v>
      </c>
      <c r="E453" s="35">
        <v>32</v>
      </c>
      <c r="F453" s="35">
        <v>12.081758000000001</v>
      </c>
    </row>
    <row r="454" spans="1:6">
      <c r="A454" s="35">
        <v>118</v>
      </c>
      <c r="B454" s="35">
        <v>449500</v>
      </c>
      <c r="C454" s="35">
        <v>287500</v>
      </c>
      <c r="D454" s="35">
        <v>6</v>
      </c>
      <c r="E454" s="35">
        <v>32</v>
      </c>
      <c r="F454" s="35">
        <v>11.381164999999999</v>
      </c>
    </row>
    <row r="455" spans="1:6">
      <c r="A455" s="35">
        <v>118</v>
      </c>
      <c r="B455" s="35">
        <v>450500</v>
      </c>
      <c r="C455" s="35">
        <v>287500</v>
      </c>
      <c r="D455" s="35">
        <v>6</v>
      </c>
      <c r="E455" s="35">
        <v>32</v>
      </c>
      <c r="F455" s="35">
        <v>11.424334999999999</v>
      </c>
    </row>
    <row r="456" spans="1:6">
      <c r="A456" s="35">
        <v>118</v>
      </c>
      <c r="B456" s="35">
        <v>451500</v>
      </c>
      <c r="C456" s="35">
        <v>287500</v>
      </c>
      <c r="D456" s="35">
        <v>6</v>
      </c>
      <c r="E456" s="35">
        <v>32</v>
      </c>
      <c r="F456" s="35">
        <v>11.04815</v>
      </c>
    </row>
    <row r="457" spans="1:6">
      <c r="A457" s="35">
        <v>118</v>
      </c>
      <c r="B457" s="35">
        <v>452500</v>
      </c>
      <c r="C457" s="35">
        <v>287500</v>
      </c>
      <c r="D457" s="35">
        <v>6</v>
      </c>
      <c r="E457" s="35">
        <v>32</v>
      </c>
      <c r="F457" s="35">
        <v>11.047190000000001</v>
      </c>
    </row>
    <row r="458" spans="1:6">
      <c r="A458" s="35">
        <v>118</v>
      </c>
      <c r="B458" s="35">
        <v>453500</v>
      </c>
      <c r="C458" s="35">
        <v>287500</v>
      </c>
      <c r="D458" s="35">
        <v>6</v>
      </c>
      <c r="E458" s="35">
        <v>32</v>
      </c>
      <c r="F458" s="35">
        <v>11.509176999999999</v>
      </c>
    </row>
    <row r="459" spans="1:6">
      <c r="A459" s="35">
        <v>118</v>
      </c>
      <c r="B459" s="35">
        <v>454500</v>
      </c>
      <c r="C459" s="35">
        <v>287500</v>
      </c>
      <c r="D459" s="35">
        <v>6</v>
      </c>
      <c r="E459" s="35">
        <v>32</v>
      </c>
      <c r="F459" s="35">
        <v>15.354718</v>
      </c>
    </row>
    <row r="460" spans="1:6">
      <c r="A460" s="35">
        <v>118</v>
      </c>
      <c r="B460" s="35">
        <v>455500</v>
      </c>
      <c r="C460" s="35">
        <v>287500</v>
      </c>
      <c r="D460" s="35">
        <v>6</v>
      </c>
      <c r="E460" s="35">
        <v>32</v>
      </c>
      <c r="F460" s="35">
        <v>11.975866</v>
      </c>
    </row>
    <row r="461" spans="1:6">
      <c r="A461" s="35">
        <v>118</v>
      </c>
      <c r="B461" s="35">
        <v>456500</v>
      </c>
      <c r="C461" s="35">
        <v>287500</v>
      </c>
      <c r="D461" s="35">
        <v>6</v>
      </c>
      <c r="E461" s="35">
        <v>32</v>
      </c>
      <c r="F461" s="35">
        <v>11.093653</v>
      </c>
    </row>
    <row r="462" spans="1:6">
      <c r="A462" s="35">
        <v>118</v>
      </c>
      <c r="B462" s="35">
        <v>457500</v>
      </c>
      <c r="C462" s="35">
        <v>287500</v>
      </c>
      <c r="D462" s="35">
        <v>6</v>
      </c>
      <c r="E462" s="35">
        <v>32</v>
      </c>
      <c r="F462" s="35">
        <v>10.983135000000001</v>
      </c>
    </row>
    <row r="463" spans="1:6">
      <c r="A463" s="35">
        <v>118</v>
      </c>
      <c r="B463" s="35">
        <v>458500</v>
      </c>
      <c r="C463" s="35">
        <v>287500</v>
      </c>
      <c r="D463" s="35">
        <v>6</v>
      </c>
      <c r="E463" s="35">
        <v>32</v>
      </c>
      <c r="F463" s="35">
        <v>10.517042</v>
      </c>
    </row>
    <row r="464" spans="1:6">
      <c r="A464" s="35">
        <v>118</v>
      </c>
      <c r="B464" s="35">
        <v>459500</v>
      </c>
      <c r="C464" s="35">
        <v>287500</v>
      </c>
      <c r="D464" s="35">
        <v>6</v>
      </c>
      <c r="E464" s="35">
        <v>32</v>
      </c>
      <c r="F464" s="35">
        <v>10.372127000000001</v>
      </c>
    </row>
    <row r="465" spans="1:6">
      <c r="A465" s="35">
        <v>118</v>
      </c>
      <c r="B465" s="35">
        <v>460500</v>
      </c>
      <c r="C465" s="35">
        <v>287500</v>
      </c>
      <c r="D465" s="35">
        <v>6</v>
      </c>
      <c r="E465" s="35">
        <v>32</v>
      </c>
      <c r="F465" s="35">
        <v>10.226766</v>
      </c>
    </row>
    <row r="466" spans="1:6">
      <c r="A466" s="35">
        <v>118</v>
      </c>
      <c r="B466" s="35">
        <v>461500</v>
      </c>
      <c r="C466" s="35">
        <v>287500</v>
      </c>
      <c r="D466" s="35">
        <v>6</v>
      </c>
      <c r="E466" s="35">
        <v>32</v>
      </c>
      <c r="F466" s="35">
        <v>10.093268999999999</v>
      </c>
    </row>
    <row r="467" spans="1:6">
      <c r="A467" s="35">
        <v>118</v>
      </c>
      <c r="B467" s="35">
        <v>462500</v>
      </c>
      <c r="C467" s="35">
        <v>287500</v>
      </c>
      <c r="D467" s="35">
        <v>6</v>
      </c>
      <c r="E467" s="35">
        <v>32</v>
      </c>
      <c r="F467" s="35">
        <v>10.013222000000001</v>
      </c>
    </row>
    <row r="468" spans="1:6">
      <c r="A468" s="35">
        <v>118</v>
      </c>
      <c r="B468" s="35">
        <v>463500</v>
      </c>
      <c r="C468" s="35">
        <v>287500</v>
      </c>
      <c r="D468" s="35">
        <v>6</v>
      </c>
      <c r="E468" s="35">
        <v>32</v>
      </c>
      <c r="F468" s="35">
        <v>10.146295</v>
      </c>
    </row>
    <row r="469" spans="1:6">
      <c r="A469" s="35">
        <v>118</v>
      </c>
      <c r="B469" s="35">
        <v>464500</v>
      </c>
      <c r="C469" s="35">
        <v>287500</v>
      </c>
      <c r="D469" s="35">
        <v>6</v>
      </c>
      <c r="E469" s="35">
        <v>32</v>
      </c>
      <c r="F469" s="35">
        <v>9.9634850000000004</v>
      </c>
    </row>
    <row r="470" spans="1:6">
      <c r="A470" s="35">
        <v>118</v>
      </c>
      <c r="B470" s="35">
        <v>465500</v>
      </c>
      <c r="C470" s="35">
        <v>287500</v>
      </c>
      <c r="D470" s="35">
        <v>6</v>
      </c>
      <c r="E470" s="35">
        <v>32</v>
      </c>
      <c r="F470" s="35">
        <v>9.9955440000000007</v>
      </c>
    </row>
    <row r="471" spans="1:6">
      <c r="A471" s="35">
        <v>118</v>
      </c>
      <c r="B471" s="35">
        <v>466500</v>
      </c>
      <c r="C471" s="35">
        <v>287500</v>
      </c>
      <c r="D471" s="35">
        <v>6</v>
      </c>
      <c r="E471" s="35">
        <v>32</v>
      </c>
      <c r="F471" s="35">
        <v>9.9630569999999992</v>
      </c>
    </row>
    <row r="472" spans="1:6">
      <c r="A472" s="35">
        <v>118</v>
      </c>
      <c r="B472" s="35">
        <v>467500</v>
      </c>
      <c r="C472" s="35">
        <v>287500</v>
      </c>
      <c r="D472" s="35">
        <v>6</v>
      </c>
      <c r="E472" s="35">
        <v>32</v>
      </c>
      <c r="F472" s="35">
        <v>9.9713639999999995</v>
      </c>
    </row>
    <row r="473" spans="1:6">
      <c r="A473" s="35">
        <v>118</v>
      </c>
      <c r="B473" s="35">
        <v>468500</v>
      </c>
      <c r="C473" s="35">
        <v>287500</v>
      </c>
      <c r="D473" s="35">
        <v>6</v>
      </c>
      <c r="E473" s="35">
        <v>32</v>
      </c>
      <c r="F473" s="35">
        <v>9.9778149999999997</v>
      </c>
    </row>
    <row r="474" spans="1:6">
      <c r="A474" s="35">
        <v>118</v>
      </c>
      <c r="B474" s="35">
        <v>469500</v>
      </c>
      <c r="C474" s="35">
        <v>287500</v>
      </c>
      <c r="D474" s="35">
        <v>6</v>
      </c>
      <c r="E474" s="35">
        <v>32</v>
      </c>
      <c r="F474" s="35">
        <v>10.124293</v>
      </c>
    </row>
    <row r="475" spans="1:6">
      <c r="A475" s="35">
        <v>118</v>
      </c>
      <c r="B475" s="35">
        <v>470500</v>
      </c>
      <c r="C475" s="35">
        <v>287500</v>
      </c>
      <c r="D475" s="35">
        <v>6</v>
      </c>
      <c r="E475" s="35">
        <v>32</v>
      </c>
      <c r="F475" s="35">
        <v>10.929135</v>
      </c>
    </row>
    <row r="476" spans="1:6">
      <c r="A476" s="35">
        <v>118</v>
      </c>
      <c r="B476" s="35">
        <v>471500</v>
      </c>
      <c r="C476" s="35">
        <v>287500</v>
      </c>
      <c r="D476" s="35">
        <v>6</v>
      </c>
      <c r="E476" s="35">
        <v>32</v>
      </c>
      <c r="F476" s="35">
        <v>11.008152000000001</v>
      </c>
    </row>
    <row r="477" spans="1:6">
      <c r="A477" s="35">
        <v>118</v>
      </c>
      <c r="B477" s="35">
        <v>472500</v>
      </c>
      <c r="C477" s="35">
        <v>287500</v>
      </c>
      <c r="D477" s="35">
        <v>6</v>
      </c>
      <c r="E477" s="35">
        <v>32</v>
      </c>
      <c r="F477" s="35">
        <v>12.96123</v>
      </c>
    </row>
    <row r="478" spans="1:6">
      <c r="A478" s="35">
        <v>118</v>
      </c>
      <c r="B478" s="35">
        <v>473500</v>
      </c>
      <c r="C478" s="35">
        <v>287500</v>
      </c>
      <c r="D478" s="35">
        <v>6</v>
      </c>
      <c r="E478" s="35">
        <v>32</v>
      </c>
      <c r="F478" s="35">
        <v>15.193832</v>
      </c>
    </row>
    <row r="479" spans="1:6">
      <c r="A479" s="35">
        <v>118</v>
      </c>
      <c r="B479" s="35">
        <v>474500</v>
      </c>
      <c r="C479" s="35">
        <v>287500</v>
      </c>
      <c r="D479" s="35">
        <v>6</v>
      </c>
      <c r="E479" s="35">
        <v>32</v>
      </c>
      <c r="F479" s="35">
        <v>16.399936</v>
      </c>
    </row>
    <row r="480" spans="1:6">
      <c r="A480" s="35">
        <v>118</v>
      </c>
      <c r="B480" s="35">
        <v>475500</v>
      </c>
      <c r="C480" s="35">
        <v>287500</v>
      </c>
      <c r="D480" s="35">
        <v>6</v>
      </c>
      <c r="E480" s="35">
        <v>32</v>
      </c>
      <c r="F480" s="35">
        <v>12.418862000000001</v>
      </c>
    </row>
    <row r="481" spans="1:6">
      <c r="A481" s="35">
        <v>118</v>
      </c>
      <c r="B481" s="35">
        <v>449500</v>
      </c>
      <c r="C481" s="35">
        <v>286500</v>
      </c>
      <c r="D481" s="35">
        <v>6</v>
      </c>
      <c r="E481" s="35">
        <v>32</v>
      </c>
      <c r="F481" s="35">
        <v>11.642792</v>
      </c>
    </row>
    <row r="482" spans="1:6">
      <c r="A482" s="35">
        <v>118</v>
      </c>
      <c r="B482" s="35">
        <v>450500</v>
      </c>
      <c r="C482" s="35">
        <v>286500</v>
      </c>
      <c r="D482" s="35">
        <v>6</v>
      </c>
      <c r="E482" s="35">
        <v>32</v>
      </c>
      <c r="F482" s="35">
        <v>11.173698</v>
      </c>
    </row>
    <row r="483" spans="1:6">
      <c r="A483" s="35">
        <v>118</v>
      </c>
      <c r="B483" s="35">
        <v>451500</v>
      </c>
      <c r="C483" s="35">
        <v>286500</v>
      </c>
      <c r="D483" s="35">
        <v>6</v>
      </c>
      <c r="E483" s="35">
        <v>32</v>
      </c>
      <c r="F483" s="35">
        <v>11.140456</v>
      </c>
    </row>
    <row r="484" spans="1:6">
      <c r="A484" s="35">
        <v>118</v>
      </c>
      <c r="B484" s="35">
        <v>452500</v>
      </c>
      <c r="C484" s="35">
        <v>286500</v>
      </c>
      <c r="D484" s="35">
        <v>6</v>
      </c>
      <c r="E484" s="35">
        <v>32</v>
      </c>
      <c r="F484" s="35">
        <v>11.245219000000001</v>
      </c>
    </row>
    <row r="485" spans="1:6">
      <c r="A485" s="35">
        <v>118</v>
      </c>
      <c r="B485" s="35">
        <v>453500</v>
      </c>
      <c r="C485" s="35">
        <v>286500</v>
      </c>
      <c r="D485" s="35">
        <v>6</v>
      </c>
      <c r="E485" s="35">
        <v>32</v>
      </c>
      <c r="F485" s="35">
        <v>11.733701999999999</v>
      </c>
    </row>
    <row r="486" spans="1:6">
      <c r="A486" s="35">
        <v>118</v>
      </c>
      <c r="B486" s="35">
        <v>454500</v>
      </c>
      <c r="C486" s="35">
        <v>286500</v>
      </c>
      <c r="D486" s="35">
        <v>6</v>
      </c>
      <c r="E486" s="35">
        <v>32</v>
      </c>
      <c r="F486" s="35">
        <v>15.83619</v>
      </c>
    </row>
    <row r="487" spans="1:6">
      <c r="A487" s="35">
        <v>118</v>
      </c>
      <c r="B487" s="35">
        <v>455500</v>
      </c>
      <c r="C487" s="35">
        <v>286500</v>
      </c>
      <c r="D487" s="35">
        <v>6</v>
      </c>
      <c r="E487" s="35">
        <v>32</v>
      </c>
      <c r="F487" s="35">
        <v>12.1256</v>
      </c>
    </row>
    <row r="488" spans="1:6">
      <c r="A488" s="35">
        <v>118</v>
      </c>
      <c r="B488" s="35">
        <v>456500</v>
      </c>
      <c r="C488" s="35">
        <v>286500</v>
      </c>
      <c r="D488" s="35">
        <v>6</v>
      </c>
      <c r="E488" s="35">
        <v>32</v>
      </c>
      <c r="F488" s="35">
        <v>11.087797999999999</v>
      </c>
    </row>
    <row r="489" spans="1:6">
      <c r="A489" s="35">
        <v>118</v>
      </c>
      <c r="B489" s="35">
        <v>457500</v>
      </c>
      <c r="C489" s="35">
        <v>286500</v>
      </c>
      <c r="D489" s="35">
        <v>6</v>
      </c>
      <c r="E489" s="35">
        <v>32</v>
      </c>
      <c r="F489" s="35">
        <v>10.734866999999999</v>
      </c>
    </row>
    <row r="490" spans="1:6">
      <c r="A490" s="35">
        <v>118</v>
      </c>
      <c r="B490" s="35">
        <v>458500</v>
      </c>
      <c r="C490" s="35">
        <v>286500</v>
      </c>
      <c r="D490" s="35">
        <v>6</v>
      </c>
      <c r="E490" s="35">
        <v>32</v>
      </c>
      <c r="F490" s="35">
        <v>10.521483</v>
      </c>
    </row>
    <row r="491" spans="1:6">
      <c r="A491" s="35">
        <v>118</v>
      </c>
      <c r="B491" s="35">
        <v>459500</v>
      </c>
      <c r="C491" s="35">
        <v>286500</v>
      </c>
      <c r="D491" s="35">
        <v>6</v>
      </c>
      <c r="E491" s="35">
        <v>32</v>
      </c>
      <c r="F491" s="35">
        <v>10.338678</v>
      </c>
    </row>
    <row r="492" spans="1:6">
      <c r="A492" s="35">
        <v>118</v>
      </c>
      <c r="B492" s="35">
        <v>460500</v>
      </c>
      <c r="C492" s="35">
        <v>286500</v>
      </c>
      <c r="D492" s="35">
        <v>6</v>
      </c>
      <c r="E492" s="35">
        <v>32</v>
      </c>
      <c r="F492" s="35">
        <v>10.139647999999999</v>
      </c>
    </row>
    <row r="493" spans="1:6">
      <c r="A493" s="35">
        <v>118</v>
      </c>
      <c r="B493" s="35">
        <v>461500</v>
      </c>
      <c r="C493" s="35">
        <v>286500</v>
      </c>
      <c r="D493" s="35">
        <v>6</v>
      </c>
      <c r="E493" s="35">
        <v>32</v>
      </c>
      <c r="F493" s="35">
        <v>10.026538</v>
      </c>
    </row>
    <row r="494" spans="1:6">
      <c r="A494" s="35">
        <v>118</v>
      </c>
      <c r="B494" s="35">
        <v>462500</v>
      </c>
      <c r="C494" s="35">
        <v>286500</v>
      </c>
      <c r="D494" s="35">
        <v>6</v>
      </c>
      <c r="E494" s="35">
        <v>32</v>
      </c>
      <c r="F494" s="35">
        <v>10.045724999999999</v>
      </c>
    </row>
    <row r="495" spans="1:6">
      <c r="A495" s="35">
        <v>118</v>
      </c>
      <c r="B495" s="35">
        <v>463500</v>
      </c>
      <c r="C495" s="35">
        <v>286500</v>
      </c>
      <c r="D495" s="35">
        <v>6</v>
      </c>
      <c r="E495" s="35">
        <v>32</v>
      </c>
      <c r="F495" s="35">
        <v>10.083856000000001</v>
      </c>
    </row>
    <row r="496" spans="1:6">
      <c r="A496" s="35">
        <v>118</v>
      </c>
      <c r="B496" s="35">
        <v>464500</v>
      </c>
      <c r="C496" s="35">
        <v>286500</v>
      </c>
      <c r="D496" s="35">
        <v>6</v>
      </c>
      <c r="E496" s="35">
        <v>32</v>
      </c>
      <c r="F496" s="35">
        <v>9.8692670000000007</v>
      </c>
    </row>
    <row r="497" spans="1:6">
      <c r="A497" s="35">
        <v>118</v>
      </c>
      <c r="B497" s="35">
        <v>465500</v>
      </c>
      <c r="C497" s="35">
        <v>286500</v>
      </c>
      <c r="D497" s="35">
        <v>6</v>
      </c>
      <c r="E497" s="35">
        <v>32</v>
      </c>
      <c r="F497" s="35">
        <v>9.9493980000000004</v>
      </c>
    </row>
    <row r="498" spans="1:6">
      <c r="A498" s="35">
        <v>118</v>
      </c>
      <c r="B498" s="35">
        <v>466500</v>
      </c>
      <c r="C498" s="35">
        <v>286500</v>
      </c>
      <c r="D498" s="35">
        <v>6</v>
      </c>
      <c r="E498" s="35">
        <v>32</v>
      </c>
      <c r="F498" s="35">
        <v>9.9918390000000006</v>
      </c>
    </row>
    <row r="499" spans="1:6">
      <c r="A499" s="35">
        <v>118</v>
      </c>
      <c r="B499" s="35">
        <v>467500</v>
      </c>
      <c r="C499" s="35">
        <v>286500</v>
      </c>
      <c r="D499" s="35">
        <v>6</v>
      </c>
      <c r="E499" s="35">
        <v>32</v>
      </c>
      <c r="F499" s="35">
        <v>10.182508</v>
      </c>
    </row>
    <row r="500" spans="1:6">
      <c r="A500" s="35">
        <v>118</v>
      </c>
      <c r="B500" s="35">
        <v>468500</v>
      </c>
      <c r="C500" s="35">
        <v>286500</v>
      </c>
      <c r="D500" s="35">
        <v>6</v>
      </c>
      <c r="E500" s="35">
        <v>32</v>
      </c>
      <c r="F500" s="35">
        <v>10.309462999999999</v>
      </c>
    </row>
    <row r="501" spans="1:6">
      <c r="A501" s="35">
        <v>118</v>
      </c>
      <c r="B501" s="35">
        <v>469500</v>
      </c>
      <c r="C501" s="35">
        <v>286500</v>
      </c>
      <c r="D501" s="35">
        <v>6</v>
      </c>
      <c r="E501" s="35">
        <v>32</v>
      </c>
      <c r="F501" s="35">
        <v>10.426193</v>
      </c>
    </row>
    <row r="502" spans="1:6">
      <c r="A502" s="35">
        <v>118</v>
      </c>
      <c r="B502" s="35">
        <v>472500</v>
      </c>
      <c r="C502" s="35">
        <v>286500</v>
      </c>
      <c r="D502" s="35">
        <v>6</v>
      </c>
      <c r="E502" s="35">
        <v>32</v>
      </c>
      <c r="F502" s="35">
        <v>12.477888</v>
      </c>
    </row>
    <row r="503" spans="1:6">
      <c r="A503" s="35">
        <v>118</v>
      </c>
      <c r="B503" s="35">
        <v>473500</v>
      </c>
      <c r="C503" s="35">
        <v>286500</v>
      </c>
      <c r="D503" s="35">
        <v>6</v>
      </c>
      <c r="E503" s="35">
        <v>32</v>
      </c>
      <c r="F503" s="35">
        <v>13.25966</v>
      </c>
    </row>
    <row r="504" spans="1:6">
      <c r="A504" s="35">
        <v>118</v>
      </c>
      <c r="B504" s="35">
        <v>474500</v>
      </c>
      <c r="C504" s="35">
        <v>286500</v>
      </c>
      <c r="D504" s="35">
        <v>6</v>
      </c>
      <c r="E504" s="35">
        <v>32</v>
      </c>
      <c r="F504" s="35">
        <v>14.234184000000001</v>
      </c>
    </row>
    <row r="505" spans="1:6">
      <c r="A505" s="35">
        <v>118</v>
      </c>
      <c r="B505" s="35">
        <v>475500</v>
      </c>
      <c r="C505" s="35">
        <v>286500</v>
      </c>
      <c r="D505" s="35">
        <v>6</v>
      </c>
      <c r="E505" s="35">
        <v>32</v>
      </c>
      <c r="F505" s="35">
        <v>12.412497999999999</v>
      </c>
    </row>
    <row r="506" spans="1:6">
      <c r="A506" s="35">
        <v>118</v>
      </c>
      <c r="B506" s="35">
        <v>450500</v>
      </c>
      <c r="C506" s="35">
        <v>285500</v>
      </c>
      <c r="D506" s="35">
        <v>6</v>
      </c>
      <c r="E506" s="35">
        <v>32</v>
      </c>
      <c r="F506" s="35">
        <v>11.439809</v>
      </c>
    </row>
    <row r="507" spans="1:6">
      <c r="A507" s="35">
        <v>118</v>
      </c>
      <c r="B507" s="35">
        <v>451500</v>
      </c>
      <c r="C507" s="35">
        <v>285500</v>
      </c>
      <c r="D507" s="35">
        <v>6</v>
      </c>
      <c r="E507" s="35">
        <v>32</v>
      </c>
      <c r="F507" s="35">
        <v>12.508604</v>
      </c>
    </row>
    <row r="508" spans="1:6">
      <c r="A508" s="35">
        <v>118</v>
      </c>
      <c r="B508" s="35">
        <v>452500</v>
      </c>
      <c r="C508" s="35">
        <v>285500</v>
      </c>
      <c r="D508" s="35">
        <v>6</v>
      </c>
      <c r="E508" s="35">
        <v>32</v>
      </c>
      <c r="F508" s="35">
        <v>11.561579999999999</v>
      </c>
    </row>
    <row r="509" spans="1:6">
      <c r="A509" s="35">
        <v>118</v>
      </c>
      <c r="B509" s="35">
        <v>453500</v>
      </c>
      <c r="C509" s="35">
        <v>285500</v>
      </c>
      <c r="D509" s="35">
        <v>6</v>
      </c>
      <c r="E509" s="35">
        <v>32</v>
      </c>
      <c r="F509" s="35">
        <v>12.174502</v>
      </c>
    </row>
    <row r="510" spans="1:6">
      <c r="A510" s="35">
        <v>118</v>
      </c>
      <c r="B510" s="35">
        <v>454500</v>
      </c>
      <c r="C510" s="35">
        <v>285500</v>
      </c>
      <c r="D510" s="35">
        <v>6</v>
      </c>
      <c r="E510" s="35">
        <v>32</v>
      </c>
      <c r="F510" s="35">
        <v>17.380758</v>
      </c>
    </row>
    <row r="511" spans="1:6">
      <c r="A511" s="35">
        <v>118</v>
      </c>
      <c r="B511" s="35">
        <v>455500</v>
      </c>
      <c r="C511" s="35">
        <v>285500</v>
      </c>
      <c r="D511" s="35">
        <v>6</v>
      </c>
      <c r="E511" s="35">
        <v>32</v>
      </c>
      <c r="F511" s="35">
        <v>12.435152</v>
      </c>
    </row>
    <row r="512" spans="1:6">
      <c r="A512" s="35">
        <v>118</v>
      </c>
      <c r="B512" s="35">
        <v>456500</v>
      </c>
      <c r="C512" s="35">
        <v>285500</v>
      </c>
      <c r="D512" s="35">
        <v>6</v>
      </c>
      <c r="E512" s="35">
        <v>32</v>
      </c>
      <c r="F512" s="35">
        <v>11.226127</v>
      </c>
    </row>
    <row r="513" spans="1:6">
      <c r="A513" s="35">
        <v>118</v>
      </c>
      <c r="B513" s="35">
        <v>457500</v>
      </c>
      <c r="C513" s="35">
        <v>285500</v>
      </c>
      <c r="D513" s="35">
        <v>6</v>
      </c>
      <c r="E513" s="35">
        <v>32</v>
      </c>
      <c r="F513" s="35">
        <v>10.729419999999999</v>
      </c>
    </row>
    <row r="514" spans="1:6">
      <c r="A514" s="35">
        <v>118</v>
      </c>
      <c r="B514" s="35">
        <v>458500</v>
      </c>
      <c r="C514" s="35">
        <v>285500</v>
      </c>
      <c r="D514" s="35">
        <v>6</v>
      </c>
      <c r="E514" s="35">
        <v>32</v>
      </c>
      <c r="F514" s="35">
        <v>10.421654</v>
      </c>
    </row>
    <row r="515" spans="1:6">
      <c r="A515" s="35">
        <v>118</v>
      </c>
      <c r="B515" s="35">
        <v>459500</v>
      </c>
      <c r="C515" s="35">
        <v>285500</v>
      </c>
      <c r="D515" s="35">
        <v>6</v>
      </c>
      <c r="E515" s="35">
        <v>32</v>
      </c>
      <c r="F515" s="35">
        <v>10.212046000000001</v>
      </c>
    </row>
    <row r="516" spans="1:6">
      <c r="A516" s="35">
        <v>118</v>
      </c>
      <c r="B516" s="35">
        <v>460500</v>
      </c>
      <c r="C516" s="35">
        <v>285500</v>
      </c>
      <c r="D516" s="35">
        <v>6</v>
      </c>
      <c r="E516" s="35">
        <v>32</v>
      </c>
      <c r="F516" s="35">
        <v>10.086736</v>
      </c>
    </row>
    <row r="517" spans="1:6">
      <c r="A517" s="35">
        <v>118</v>
      </c>
      <c r="B517" s="35">
        <v>461500</v>
      </c>
      <c r="C517" s="35">
        <v>285500</v>
      </c>
      <c r="D517" s="35">
        <v>6</v>
      </c>
      <c r="E517" s="35">
        <v>32</v>
      </c>
      <c r="F517" s="35">
        <v>9.9891389999999998</v>
      </c>
    </row>
    <row r="518" spans="1:6">
      <c r="A518" s="35">
        <v>118</v>
      </c>
      <c r="B518" s="35">
        <v>462500</v>
      </c>
      <c r="C518" s="35">
        <v>285500</v>
      </c>
      <c r="D518" s="35">
        <v>6</v>
      </c>
      <c r="E518" s="35">
        <v>32</v>
      </c>
      <c r="F518" s="35">
        <v>10.094289</v>
      </c>
    </row>
    <row r="519" spans="1:6">
      <c r="A519" s="35">
        <v>118</v>
      </c>
      <c r="B519" s="35">
        <v>463500</v>
      </c>
      <c r="C519" s="35">
        <v>285500</v>
      </c>
      <c r="D519" s="35">
        <v>6</v>
      </c>
      <c r="E519" s="35">
        <v>32</v>
      </c>
      <c r="F519" s="35">
        <v>10.032044000000001</v>
      </c>
    </row>
    <row r="520" spans="1:6">
      <c r="A520" s="35">
        <v>118</v>
      </c>
      <c r="B520" s="35">
        <v>464500</v>
      </c>
      <c r="C520" s="35">
        <v>285500</v>
      </c>
      <c r="D520" s="35">
        <v>6</v>
      </c>
      <c r="E520" s="35">
        <v>32</v>
      </c>
      <c r="F520" s="35">
        <v>9.9025060000000007</v>
      </c>
    </row>
    <row r="521" spans="1:6">
      <c r="A521" s="35">
        <v>118</v>
      </c>
      <c r="B521" s="35">
        <v>465500</v>
      </c>
      <c r="C521" s="35">
        <v>285500</v>
      </c>
      <c r="D521" s="35">
        <v>6</v>
      </c>
      <c r="E521" s="35">
        <v>32</v>
      </c>
      <c r="F521" s="35">
        <v>10.060083000000001</v>
      </c>
    </row>
    <row r="522" spans="1:6">
      <c r="A522" s="35">
        <v>118</v>
      </c>
      <c r="B522" s="35">
        <v>466500</v>
      </c>
      <c r="C522" s="35">
        <v>285500</v>
      </c>
      <c r="D522" s="35">
        <v>6</v>
      </c>
      <c r="E522" s="35">
        <v>32</v>
      </c>
      <c r="F522" s="35">
        <v>10.582283</v>
      </c>
    </row>
    <row r="523" spans="1:6">
      <c r="A523" s="35">
        <v>118</v>
      </c>
      <c r="B523" s="35">
        <v>474500</v>
      </c>
      <c r="C523" s="35">
        <v>285500</v>
      </c>
      <c r="D523" s="35">
        <v>6</v>
      </c>
      <c r="E523" s="35">
        <v>32</v>
      </c>
      <c r="F523" s="35">
        <v>11.019076</v>
      </c>
    </row>
    <row r="524" spans="1:6">
      <c r="A524" s="35">
        <v>118</v>
      </c>
      <c r="B524" s="35">
        <v>450500</v>
      </c>
      <c r="C524" s="35">
        <v>284500</v>
      </c>
      <c r="D524" s="35">
        <v>6</v>
      </c>
      <c r="E524" s="35">
        <v>32</v>
      </c>
      <c r="F524" s="35">
        <v>12.075474</v>
      </c>
    </row>
    <row r="525" spans="1:6">
      <c r="A525" s="35">
        <v>118</v>
      </c>
      <c r="B525" s="35">
        <v>451500</v>
      </c>
      <c r="C525" s="35">
        <v>284500</v>
      </c>
      <c r="D525" s="35">
        <v>6</v>
      </c>
      <c r="E525" s="35">
        <v>32</v>
      </c>
      <c r="F525" s="35">
        <v>12.771433999999999</v>
      </c>
    </row>
    <row r="526" spans="1:6">
      <c r="A526" s="35">
        <v>118</v>
      </c>
      <c r="B526" s="35">
        <v>452500</v>
      </c>
      <c r="C526" s="35">
        <v>284500</v>
      </c>
      <c r="D526" s="35">
        <v>6</v>
      </c>
      <c r="E526" s="35">
        <v>32</v>
      </c>
      <c r="F526" s="35">
        <v>12.108828000000001</v>
      </c>
    </row>
    <row r="527" spans="1:6">
      <c r="A527" s="35">
        <v>118</v>
      </c>
      <c r="B527" s="35">
        <v>453500</v>
      </c>
      <c r="C527" s="35">
        <v>284500</v>
      </c>
      <c r="D527" s="35">
        <v>6</v>
      </c>
      <c r="E527" s="35">
        <v>32</v>
      </c>
      <c r="F527" s="35">
        <v>12.760873999999999</v>
      </c>
    </row>
    <row r="528" spans="1:6">
      <c r="A528" s="35">
        <v>118</v>
      </c>
      <c r="B528" s="35">
        <v>454500</v>
      </c>
      <c r="C528" s="35">
        <v>284500</v>
      </c>
      <c r="D528" s="35">
        <v>6</v>
      </c>
      <c r="E528" s="35">
        <v>32</v>
      </c>
      <c r="F528" s="35">
        <v>16.121108</v>
      </c>
    </row>
    <row r="529" spans="1:6">
      <c r="A529" s="35">
        <v>118</v>
      </c>
      <c r="B529" s="35">
        <v>455500</v>
      </c>
      <c r="C529" s="35">
        <v>284500</v>
      </c>
      <c r="D529" s="35">
        <v>6</v>
      </c>
      <c r="E529" s="35">
        <v>32</v>
      </c>
      <c r="F529" s="35">
        <v>13.916651999999999</v>
      </c>
    </row>
    <row r="530" spans="1:6">
      <c r="A530" s="35">
        <v>118</v>
      </c>
      <c r="B530" s="35">
        <v>456500</v>
      </c>
      <c r="C530" s="35">
        <v>284500</v>
      </c>
      <c r="D530" s="35">
        <v>6</v>
      </c>
      <c r="E530" s="35">
        <v>32</v>
      </c>
      <c r="F530" s="35">
        <v>11.458329000000001</v>
      </c>
    </row>
    <row r="531" spans="1:6">
      <c r="A531" s="35">
        <v>118</v>
      </c>
      <c r="B531" s="35">
        <v>457500</v>
      </c>
      <c r="C531" s="35">
        <v>284500</v>
      </c>
      <c r="D531" s="35">
        <v>6</v>
      </c>
      <c r="E531" s="35">
        <v>32</v>
      </c>
      <c r="F531" s="35">
        <v>10.758566</v>
      </c>
    </row>
    <row r="532" spans="1:6">
      <c r="A532" s="35">
        <v>118</v>
      </c>
      <c r="B532" s="35">
        <v>458500</v>
      </c>
      <c r="C532" s="35">
        <v>284500</v>
      </c>
      <c r="D532" s="35">
        <v>6</v>
      </c>
      <c r="E532" s="35">
        <v>32</v>
      </c>
      <c r="F532" s="35">
        <v>10.403782</v>
      </c>
    </row>
    <row r="533" spans="1:6">
      <c r="A533" s="35">
        <v>118</v>
      </c>
      <c r="B533" s="35">
        <v>459500</v>
      </c>
      <c r="C533" s="35">
        <v>284500</v>
      </c>
      <c r="D533" s="35">
        <v>6</v>
      </c>
      <c r="E533" s="35">
        <v>32</v>
      </c>
      <c r="F533" s="35">
        <v>10.182828000000001</v>
      </c>
    </row>
    <row r="534" spans="1:6">
      <c r="A534" s="35">
        <v>118</v>
      </c>
      <c r="B534" s="35">
        <v>460500</v>
      </c>
      <c r="C534" s="35">
        <v>284500</v>
      </c>
      <c r="D534" s="35">
        <v>6</v>
      </c>
      <c r="E534" s="35">
        <v>32</v>
      </c>
      <c r="F534" s="35">
        <v>10.155044999999999</v>
      </c>
    </row>
    <row r="535" spans="1:6">
      <c r="A535" s="35">
        <v>118</v>
      </c>
      <c r="B535" s="35">
        <v>461500</v>
      </c>
      <c r="C535" s="35">
        <v>284500</v>
      </c>
      <c r="D535" s="35">
        <v>6</v>
      </c>
      <c r="E535" s="35">
        <v>32</v>
      </c>
      <c r="F535" s="35">
        <v>10.094004</v>
      </c>
    </row>
    <row r="536" spans="1:6">
      <c r="A536" s="35">
        <v>118</v>
      </c>
      <c r="B536" s="35">
        <v>462500</v>
      </c>
      <c r="C536" s="35">
        <v>284500</v>
      </c>
      <c r="D536" s="35">
        <v>6</v>
      </c>
      <c r="E536" s="35">
        <v>32</v>
      </c>
      <c r="F536" s="35">
        <v>10.070447</v>
      </c>
    </row>
    <row r="537" spans="1:6">
      <c r="A537" s="35">
        <v>118</v>
      </c>
      <c r="B537" s="35">
        <v>463500</v>
      </c>
      <c r="C537" s="35">
        <v>284500</v>
      </c>
      <c r="D537" s="35">
        <v>6</v>
      </c>
      <c r="E537" s="35">
        <v>32</v>
      </c>
      <c r="F537" s="35">
        <v>10.077268</v>
      </c>
    </row>
    <row r="538" spans="1:6">
      <c r="A538" s="35">
        <v>118</v>
      </c>
      <c r="B538" s="35">
        <v>464500</v>
      </c>
      <c r="C538" s="35">
        <v>284500</v>
      </c>
      <c r="D538" s="35">
        <v>6</v>
      </c>
      <c r="E538" s="35">
        <v>32</v>
      </c>
      <c r="F538" s="35">
        <v>10.550053</v>
      </c>
    </row>
    <row r="539" spans="1:6">
      <c r="A539" s="35">
        <v>118</v>
      </c>
      <c r="B539" s="35">
        <v>465500</v>
      </c>
      <c r="C539" s="35">
        <v>284500</v>
      </c>
      <c r="D539" s="35">
        <v>6</v>
      </c>
      <c r="E539" s="35">
        <v>32</v>
      </c>
      <c r="F539" s="35">
        <v>10.131349</v>
      </c>
    </row>
    <row r="540" spans="1:6">
      <c r="A540" s="35">
        <v>118</v>
      </c>
      <c r="B540" s="35">
        <v>451500</v>
      </c>
      <c r="C540" s="35">
        <v>283500</v>
      </c>
      <c r="D540" s="35">
        <v>6</v>
      </c>
      <c r="E540" s="35">
        <v>32</v>
      </c>
      <c r="F540" s="35">
        <v>11.872009</v>
      </c>
    </row>
    <row r="541" spans="1:6">
      <c r="A541" s="35">
        <v>118</v>
      </c>
      <c r="B541" s="35">
        <v>452500</v>
      </c>
      <c r="C541" s="35">
        <v>283500</v>
      </c>
      <c r="D541" s="35">
        <v>6</v>
      </c>
      <c r="E541" s="35">
        <v>32</v>
      </c>
      <c r="F541" s="35">
        <v>11.376766</v>
      </c>
    </row>
    <row r="542" spans="1:6">
      <c r="A542" s="35">
        <v>118</v>
      </c>
      <c r="B542" s="35">
        <v>453500</v>
      </c>
      <c r="C542" s="35">
        <v>283500</v>
      </c>
      <c r="D542" s="35">
        <v>6</v>
      </c>
      <c r="E542" s="35">
        <v>32</v>
      </c>
      <c r="F542" s="35">
        <v>12.203950000000001</v>
      </c>
    </row>
    <row r="543" spans="1:6">
      <c r="A543" s="35">
        <v>118</v>
      </c>
      <c r="B543" s="35">
        <v>454500</v>
      </c>
      <c r="C543" s="35">
        <v>283500</v>
      </c>
      <c r="D543" s="35">
        <v>6</v>
      </c>
      <c r="E543" s="35">
        <v>32</v>
      </c>
      <c r="F543" s="35">
        <v>15.193208</v>
      </c>
    </row>
    <row r="544" spans="1:6">
      <c r="A544" s="35">
        <v>118</v>
      </c>
      <c r="B544" s="35">
        <v>455500</v>
      </c>
      <c r="C544" s="35">
        <v>283500</v>
      </c>
      <c r="D544" s="35">
        <v>6</v>
      </c>
      <c r="E544" s="35">
        <v>32</v>
      </c>
      <c r="F544" s="35">
        <v>14.251714</v>
      </c>
    </row>
    <row r="545" spans="1:6">
      <c r="A545" s="35">
        <v>118</v>
      </c>
      <c r="B545" s="35">
        <v>456500</v>
      </c>
      <c r="C545" s="35">
        <v>283500</v>
      </c>
      <c r="D545" s="35">
        <v>6</v>
      </c>
      <c r="E545" s="35">
        <v>32</v>
      </c>
      <c r="F545" s="35">
        <v>11.834455999999999</v>
      </c>
    </row>
    <row r="546" spans="1:6">
      <c r="A546" s="35">
        <v>118</v>
      </c>
      <c r="B546" s="35">
        <v>457500</v>
      </c>
      <c r="C546" s="35">
        <v>283500</v>
      </c>
      <c r="D546" s="35">
        <v>6</v>
      </c>
      <c r="E546" s="35">
        <v>32</v>
      </c>
      <c r="F546" s="35">
        <v>11.100440000000001</v>
      </c>
    </row>
    <row r="547" spans="1:6">
      <c r="A547" s="35">
        <v>118</v>
      </c>
      <c r="B547" s="35">
        <v>458500</v>
      </c>
      <c r="C547" s="35">
        <v>283500</v>
      </c>
      <c r="D547" s="35">
        <v>6</v>
      </c>
      <c r="E547" s="35">
        <v>32</v>
      </c>
      <c r="F547" s="35">
        <v>10.748138000000001</v>
      </c>
    </row>
    <row r="548" spans="1:6">
      <c r="A548" s="35">
        <v>118</v>
      </c>
      <c r="B548" s="35">
        <v>459500</v>
      </c>
      <c r="C548" s="35">
        <v>283500</v>
      </c>
      <c r="D548" s="35">
        <v>6</v>
      </c>
      <c r="E548" s="35">
        <v>32</v>
      </c>
      <c r="F548" s="35">
        <v>10.492998999999999</v>
      </c>
    </row>
    <row r="549" spans="1:6">
      <c r="A549" s="35">
        <v>118</v>
      </c>
      <c r="B549" s="35">
        <v>460500</v>
      </c>
      <c r="C549" s="35">
        <v>283500</v>
      </c>
      <c r="D549" s="35">
        <v>6</v>
      </c>
      <c r="E549" s="35">
        <v>32</v>
      </c>
      <c r="F549" s="35">
        <v>10.450407999999999</v>
      </c>
    </row>
    <row r="550" spans="1:6">
      <c r="A550" s="35">
        <v>118</v>
      </c>
      <c r="B550" s="35">
        <v>461500</v>
      </c>
      <c r="C550" s="35">
        <v>283500</v>
      </c>
      <c r="D550" s="35">
        <v>6</v>
      </c>
      <c r="E550" s="35">
        <v>32</v>
      </c>
      <c r="F550" s="35">
        <v>10.551788999999999</v>
      </c>
    </row>
    <row r="551" spans="1:6">
      <c r="A551" s="35">
        <v>118</v>
      </c>
      <c r="B551" s="35">
        <v>462500</v>
      </c>
      <c r="C551" s="35">
        <v>283500</v>
      </c>
      <c r="D551" s="35">
        <v>6</v>
      </c>
      <c r="E551" s="35">
        <v>32</v>
      </c>
      <c r="F551" s="35">
        <v>10.258594</v>
      </c>
    </row>
    <row r="552" spans="1:6">
      <c r="A552" s="35">
        <v>118</v>
      </c>
      <c r="B552" s="35">
        <v>463500</v>
      </c>
      <c r="C552" s="35">
        <v>283500</v>
      </c>
      <c r="D552" s="35">
        <v>6</v>
      </c>
      <c r="E552" s="35">
        <v>32</v>
      </c>
      <c r="F552" s="35">
        <v>10.149668999999999</v>
      </c>
    </row>
    <row r="553" spans="1:6">
      <c r="A553" s="35">
        <v>118</v>
      </c>
      <c r="B553" s="35">
        <v>464500</v>
      </c>
      <c r="C553" s="35">
        <v>283500</v>
      </c>
      <c r="D553" s="35">
        <v>6</v>
      </c>
      <c r="E553" s="35">
        <v>32</v>
      </c>
      <c r="F553" s="35">
        <v>9.9847769999999993</v>
      </c>
    </row>
    <row r="554" spans="1:6">
      <c r="A554" s="35">
        <v>118</v>
      </c>
      <c r="B554" s="35">
        <v>452500</v>
      </c>
      <c r="C554" s="35">
        <v>282500</v>
      </c>
      <c r="D554" s="35">
        <v>6</v>
      </c>
      <c r="E554" s="35">
        <v>32</v>
      </c>
      <c r="F554" s="35">
        <v>11.442665999999999</v>
      </c>
    </row>
    <row r="555" spans="1:6">
      <c r="A555" s="35">
        <v>118</v>
      </c>
      <c r="B555" s="35">
        <v>453500</v>
      </c>
      <c r="C555" s="35">
        <v>282500</v>
      </c>
      <c r="D555" s="35">
        <v>6</v>
      </c>
      <c r="E555" s="35">
        <v>32</v>
      </c>
      <c r="F555" s="35">
        <v>12.023312000000001</v>
      </c>
    </row>
    <row r="556" spans="1:6">
      <c r="A556" s="35">
        <v>118</v>
      </c>
      <c r="B556" s="35">
        <v>454500</v>
      </c>
      <c r="C556" s="35">
        <v>282500</v>
      </c>
      <c r="D556" s="35">
        <v>6</v>
      </c>
      <c r="E556" s="35">
        <v>32</v>
      </c>
      <c r="F556" s="35">
        <v>15.98171</v>
      </c>
    </row>
    <row r="557" spans="1:6">
      <c r="A557" s="35">
        <v>118</v>
      </c>
      <c r="B557" s="35">
        <v>455500</v>
      </c>
      <c r="C557" s="35">
        <v>282500</v>
      </c>
      <c r="D557" s="35">
        <v>6</v>
      </c>
      <c r="E557" s="35">
        <v>32</v>
      </c>
      <c r="F557" s="35">
        <v>12.551364</v>
      </c>
    </row>
    <row r="558" spans="1:6">
      <c r="A558" s="35">
        <v>118</v>
      </c>
      <c r="B558" s="35">
        <v>456500</v>
      </c>
      <c r="C558" s="35">
        <v>282500</v>
      </c>
      <c r="D558" s="35">
        <v>6</v>
      </c>
      <c r="E558" s="35">
        <v>32</v>
      </c>
      <c r="F558" s="35">
        <v>11.414745999999999</v>
      </c>
    </row>
    <row r="559" spans="1:6">
      <c r="A559" s="35">
        <v>118</v>
      </c>
      <c r="B559" s="35">
        <v>457500</v>
      </c>
      <c r="C559" s="35">
        <v>282500</v>
      </c>
      <c r="D559" s="35">
        <v>6</v>
      </c>
      <c r="E559" s="35">
        <v>32</v>
      </c>
      <c r="F559" s="35">
        <v>10.795980999999999</v>
      </c>
    </row>
    <row r="560" spans="1:6">
      <c r="A560" s="35">
        <v>118</v>
      </c>
      <c r="B560" s="35">
        <v>458500</v>
      </c>
      <c r="C560" s="35">
        <v>282500</v>
      </c>
      <c r="D560" s="35">
        <v>6</v>
      </c>
      <c r="E560" s="35">
        <v>32</v>
      </c>
      <c r="F560" s="35">
        <v>10.427028</v>
      </c>
    </row>
    <row r="561" spans="1:6">
      <c r="A561" s="35">
        <v>118</v>
      </c>
      <c r="B561" s="35">
        <v>459500</v>
      </c>
      <c r="C561" s="35">
        <v>282500</v>
      </c>
      <c r="D561" s="35">
        <v>6</v>
      </c>
      <c r="E561" s="35">
        <v>32</v>
      </c>
      <c r="F561" s="35">
        <v>10.230432</v>
      </c>
    </row>
    <row r="562" spans="1:6">
      <c r="A562" s="35">
        <v>118</v>
      </c>
      <c r="B562" s="35">
        <v>460500</v>
      </c>
      <c r="C562" s="35">
        <v>282500</v>
      </c>
      <c r="D562" s="35">
        <v>6</v>
      </c>
      <c r="E562" s="35">
        <v>32</v>
      </c>
      <c r="F562" s="35">
        <v>10.179212</v>
      </c>
    </row>
    <row r="563" spans="1:6">
      <c r="A563" s="35">
        <v>118</v>
      </c>
      <c r="B563" s="35">
        <v>461500</v>
      </c>
      <c r="C563" s="35">
        <v>282500</v>
      </c>
      <c r="D563" s="35">
        <v>6</v>
      </c>
      <c r="E563" s="35">
        <v>32</v>
      </c>
      <c r="F563" s="35">
        <v>10.05781</v>
      </c>
    </row>
    <row r="564" spans="1:6">
      <c r="A564" s="35">
        <v>118</v>
      </c>
      <c r="B564" s="35">
        <v>462500</v>
      </c>
      <c r="C564" s="35">
        <v>282500</v>
      </c>
      <c r="D564" s="35">
        <v>6</v>
      </c>
      <c r="E564" s="35">
        <v>32</v>
      </c>
      <c r="F564" s="35">
        <v>9.9089240000000007</v>
      </c>
    </row>
    <row r="565" spans="1:6">
      <c r="A565" s="35">
        <v>118</v>
      </c>
      <c r="B565" s="35">
        <v>463500</v>
      </c>
      <c r="C565" s="35">
        <v>282500</v>
      </c>
      <c r="D565" s="35">
        <v>6</v>
      </c>
      <c r="E565" s="35">
        <v>32</v>
      </c>
      <c r="F565" s="35">
        <v>9.8576940000000004</v>
      </c>
    </row>
    <row r="566" spans="1:6">
      <c r="A566" s="35">
        <v>118</v>
      </c>
      <c r="B566" s="35">
        <v>464500</v>
      </c>
      <c r="C566" s="35">
        <v>282500</v>
      </c>
      <c r="D566" s="35">
        <v>6</v>
      </c>
      <c r="E566" s="35">
        <v>32</v>
      </c>
      <c r="F566" s="35">
        <v>9.964836</v>
      </c>
    </row>
    <row r="567" spans="1:6">
      <c r="A567" s="35">
        <v>118</v>
      </c>
      <c r="B567" s="35">
        <v>465500</v>
      </c>
      <c r="C567" s="35">
        <v>282500</v>
      </c>
      <c r="D567" s="35">
        <v>6</v>
      </c>
      <c r="E567" s="35">
        <v>32</v>
      </c>
      <c r="F567" s="35">
        <v>9.8422319999999992</v>
      </c>
    </row>
    <row r="568" spans="1:6">
      <c r="A568" s="35">
        <v>118</v>
      </c>
      <c r="B568" s="35">
        <v>452500</v>
      </c>
      <c r="C568" s="35">
        <v>281500</v>
      </c>
      <c r="D568" s="35">
        <v>6</v>
      </c>
      <c r="E568" s="35">
        <v>32</v>
      </c>
      <c r="F568" s="35">
        <v>12.324052</v>
      </c>
    </row>
    <row r="569" spans="1:6">
      <c r="A569" s="35">
        <v>118</v>
      </c>
      <c r="B569" s="35">
        <v>453500</v>
      </c>
      <c r="C569" s="35">
        <v>281500</v>
      </c>
      <c r="D569" s="35">
        <v>6</v>
      </c>
      <c r="E569" s="35">
        <v>32</v>
      </c>
      <c r="F569" s="35">
        <v>12.401244</v>
      </c>
    </row>
    <row r="570" spans="1:6">
      <c r="A570" s="35">
        <v>118</v>
      </c>
      <c r="B570" s="35">
        <v>454500</v>
      </c>
      <c r="C570" s="35">
        <v>281500</v>
      </c>
      <c r="D570" s="35">
        <v>6</v>
      </c>
      <c r="E570" s="35">
        <v>32</v>
      </c>
      <c r="F570" s="35">
        <v>15.496244000000001</v>
      </c>
    </row>
    <row r="571" spans="1:6">
      <c r="A571" s="35">
        <v>118</v>
      </c>
      <c r="B571" s="35">
        <v>455500</v>
      </c>
      <c r="C571" s="35">
        <v>281500</v>
      </c>
      <c r="D571" s="35">
        <v>6</v>
      </c>
      <c r="E571" s="35">
        <v>32</v>
      </c>
      <c r="F571" s="35">
        <v>14.496418</v>
      </c>
    </row>
    <row r="572" spans="1:6">
      <c r="A572" s="35">
        <v>118</v>
      </c>
      <c r="B572" s="35">
        <v>456500</v>
      </c>
      <c r="C572" s="35">
        <v>281500</v>
      </c>
      <c r="D572" s="35">
        <v>6</v>
      </c>
      <c r="E572" s="35">
        <v>32</v>
      </c>
      <c r="F572" s="35">
        <v>11.733855999999999</v>
      </c>
    </row>
    <row r="573" spans="1:6">
      <c r="A573" s="35">
        <v>118</v>
      </c>
      <c r="B573" s="35">
        <v>457500</v>
      </c>
      <c r="C573" s="35">
        <v>281500</v>
      </c>
      <c r="D573" s="35">
        <v>6</v>
      </c>
      <c r="E573" s="35">
        <v>32</v>
      </c>
      <c r="F573" s="35">
        <v>10.870444000000001</v>
      </c>
    </row>
    <row r="574" spans="1:6">
      <c r="A574" s="35">
        <v>118</v>
      </c>
      <c r="B574" s="35">
        <v>458500</v>
      </c>
      <c r="C574" s="35">
        <v>281500</v>
      </c>
      <c r="D574" s="35">
        <v>6</v>
      </c>
      <c r="E574" s="35">
        <v>32</v>
      </c>
      <c r="F574" s="35">
        <v>10.460661</v>
      </c>
    </row>
    <row r="575" spans="1:6">
      <c r="A575" s="35">
        <v>118</v>
      </c>
      <c r="B575" s="35">
        <v>459500</v>
      </c>
      <c r="C575" s="35">
        <v>281500</v>
      </c>
      <c r="D575" s="35">
        <v>6</v>
      </c>
      <c r="E575" s="35">
        <v>32</v>
      </c>
      <c r="F575" s="35">
        <v>10.225654</v>
      </c>
    </row>
    <row r="576" spans="1:6">
      <c r="A576" s="35">
        <v>118</v>
      </c>
      <c r="B576" s="35">
        <v>460500</v>
      </c>
      <c r="C576" s="35">
        <v>281500</v>
      </c>
      <c r="D576" s="35">
        <v>6</v>
      </c>
      <c r="E576" s="35">
        <v>32</v>
      </c>
      <c r="F576" s="35">
        <v>10.238200000000001</v>
      </c>
    </row>
    <row r="577" spans="1:6">
      <c r="A577" s="35">
        <v>118</v>
      </c>
      <c r="B577" s="35">
        <v>461500</v>
      </c>
      <c r="C577" s="35">
        <v>281500</v>
      </c>
      <c r="D577" s="35">
        <v>6</v>
      </c>
      <c r="E577" s="35">
        <v>32</v>
      </c>
      <c r="F577" s="35">
        <v>9.9883159999999993</v>
      </c>
    </row>
    <row r="578" spans="1:6">
      <c r="A578" s="35">
        <v>118</v>
      </c>
      <c r="B578" s="35">
        <v>464500</v>
      </c>
      <c r="C578" s="35">
        <v>281500</v>
      </c>
      <c r="D578" s="35">
        <v>6</v>
      </c>
      <c r="E578" s="35">
        <v>32</v>
      </c>
      <c r="F578" s="35">
        <v>9.9580649999999995</v>
      </c>
    </row>
    <row r="579" spans="1:6">
      <c r="A579" s="35">
        <v>118</v>
      </c>
      <c r="B579" s="35">
        <v>453500</v>
      </c>
      <c r="C579" s="35">
        <v>280500</v>
      </c>
      <c r="D579" s="35">
        <v>6</v>
      </c>
      <c r="E579" s="35">
        <v>32</v>
      </c>
      <c r="F579" s="35">
        <v>13.133103999999999</v>
      </c>
    </row>
    <row r="580" spans="1:6">
      <c r="A580" s="35">
        <v>118</v>
      </c>
      <c r="B580" s="35">
        <v>454500</v>
      </c>
      <c r="C580" s="35">
        <v>280500</v>
      </c>
      <c r="D580" s="35">
        <v>6</v>
      </c>
      <c r="E580" s="35">
        <v>32</v>
      </c>
      <c r="F580" s="35">
        <v>13.684894</v>
      </c>
    </row>
    <row r="581" spans="1:6">
      <c r="A581" s="35">
        <v>118</v>
      </c>
      <c r="B581" s="35">
        <v>455500</v>
      </c>
      <c r="C581" s="35">
        <v>280500</v>
      </c>
      <c r="D581" s="35">
        <v>6</v>
      </c>
      <c r="E581" s="35">
        <v>32</v>
      </c>
      <c r="F581" s="35">
        <v>15.874466</v>
      </c>
    </row>
    <row r="582" spans="1:6">
      <c r="A582" s="35">
        <v>118</v>
      </c>
      <c r="B582" s="35">
        <v>456500</v>
      </c>
      <c r="C582" s="35">
        <v>280500</v>
      </c>
      <c r="D582" s="35">
        <v>6</v>
      </c>
      <c r="E582" s="35">
        <v>32</v>
      </c>
      <c r="F582" s="35">
        <v>12.015624000000001</v>
      </c>
    </row>
    <row r="583" spans="1:6">
      <c r="A583" s="35">
        <v>118</v>
      </c>
      <c r="B583" s="35">
        <v>457500</v>
      </c>
      <c r="C583" s="35">
        <v>280500</v>
      </c>
      <c r="D583" s="35">
        <v>6</v>
      </c>
      <c r="E583" s="35">
        <v>32</v>
      </c>
      <c r="F583" s="35">
        <v>11.027728</v>
      </c>
    </row>
    <row r="584" spans="1:6">
      <c r="A584" s="35">
        <v>118</v>
      </c>
      <c r="B584" s="35">
        <v>458500</v>
      </c>
      <c r="C584" s="35">
        <v>280500</v>
      </c>
      <c r="D584" s="35">
        <v>6</v>
      </c>
      <c r="E584" s="35">
        <v>32</v>
      </c>
      <c r="F584" s="35">
        <v>10.612194000000001</v>
      </c>
    </row>
    <row r="585" spans="1:6">
      <c r="A585" s="35">
        <v>118</v>
      </c>
      <c r="B585" s="35">
        <v>459500</v>
      </c>
      <c r="C585" s="35">
        <v>280500</v>
      </c>
      <c r="D585" s="35">
        <v>6</v>
      </c>
      <c r="E585" s="35">
        <v>32</v>
      </c>
      <c r="F585" s="35">
        <v>10.265779</v>
      </c>
    </row>
    <row r="586" spans="1:6">
      <c r="A586" s="35">
        <v>118</v>
      </c>
      <c r="B586" s="35">
        <v>454500</v>
      </c>
      <c r="C586" s="35">
        <v>279500</v>
      </c>
      <c r="D586" s="35">
        <v>6</v>
      </c>
      <c r="E586" s="35">
        <v>32</v>
      </c>
      <c r="F586" s="35">
        <v>12.82052</v>
      </c>
    </row>
    <row r="587" spans="1:6">
      <c r="A587" s="35">
        <v>118</v>
      </c>
      <c r="B587" s="35">
        <v>455500</v>
      </c>
      <c r="C587" s="35">
        <v>279500</v>
      </c>
      <c r="D587" s="35">
        <v>6</v>
      </c>
      <c r="E587" s="35">
        <v>32</v>
      </c>
      <c r="F587" s="35">
        <v>15.48531</v>
      </c>
    </row>
    <row r="588" spans="1:6">
      <c r="A588" s="35">
        <v>118</v>
      </c>
      <c r="B588" s="35">
        <v>456500</v>
      </c>
      <c r="C588" s="35">
        <v>279500</v>
      </c>
      <c r="D588" s="35">
        <v>6</v>
      </c>
      <c r="E588" s="35">
        <v>32</v>
      </c>
      <c r="F588" s="35">
        <v>13.072471999999999</v>
      </c>
    </row>
    <row r="589" spans="1:6">
      <c r="A589" s="35">
        <v>118</v>
      </c>
      <c r="B589" s="35">
        <v>457500</v>
      </c>
      <c r="C589" s="35">
        <v>279500</v>
      </c>
      <c r="D589" s="35">
        <v>6</v>
      </c>
      <c r="E589" s="35">
        <v>32</v>
      </c>
      <c r="F589" s="35">
        <v>11.719296</v>
      </c>
    </row>
    <row r="590" spans="1:6">
      <c r="A590" s="35">
        <v>118</v>
      </c>
      <c r="B590" s="35">
        <v>458500</v>
      </c>
      <c r="C590" s="35">
        <v>279500</v>
      </c>
      <c r="D590" s="35">
        <v>6</v>
      </c>
      <c r="E590" s="35">
        <v>32</v>
      </c>
      <c r="F590" s="35">
        <v>10.896307</v>
      </c>
    </row>
    <row r="591" spans="1:6">
      <c r="A591" s="35">
        <v>118</v>
      </c>
      <c r="B591" s="35">
        <v>454500</v>
      </c>
      <c r="C591" s="35">
        <v>278500</v>
      </c>
      <c r="D591" s="35">
        <v>6</v>
      </c>
      <c r="E591" s="35">
        <v>32</v>
      </c>
      <c r="F591" s="35">
        <v>16.069929999999999</v>
      </c>
    </row>
    <row r="592" spans="1:6">
      <c r="A592" s="35">
        <v>118</v>
      </c>
      <c r="B592" s="35">
        <v>455500</v>
      </c>
      <c r="C592" s="35">
        <v>278500</v>
      </c>
      <c r="D592" s="35">
        <v>6</v>
      </c>
      <c r="E592" s="35">
        <v>32</v>
      </c>
      <c r="F592" s="35">
        <v>16.204809999999998</v>
      </c>
    </row>
    <row r="593" spans="1:6">
      <c r="A593" s="35">
        <v>118</v>
      </c>
      <c r="B593" s="35">
        <v>456500</v>
      </c>
      <c r="C593" s="35">
        <v>278500</v>
      </c>
      <c r="D593" s="35">
        <v>6</v>
      </c>
      <c r="E593" s="35">
        <v>32</v>
      </c>
      <c r="F593" s="35">
        <v>17.725888000000001</v>
      </c>
    </row>
    <row r="594" spans="1:6">
      <c r="A594" s="35">
        <v>118</v>
      </c>
      <c r="B594" s="35">
        <v>457500</v>
      </c>
      <c r="C594" s="35">
        <v>278500</v>
      </c>
      <c r="D594" s="35">
        <v>6</v>
      </c>
      <c r="E594" s="35">
        <v>32</v>
      </c>
      <c r="F594" s="35">
        <v>13.826874</v>
      </c>
    </row>
    <row r="595" spans="1:6">
      <c r="A595" s="35">
        <v>214</v>
      </c>
      <c r="B595" s="35">
        <v>439500</v>
      </c>
      <c r="C595" s="35">
        <v>292500</v>
      </c>
      <c r="D595" s="35">
        <v>6</v>
      </c>
      <c r="E595" s="35">
        <v>35</v>
      </c>
      <c r="F595" s="35">
        <v>15.689159999999999</v>
      </c>
    </row>
    <row r="596" spans="1:6">
      <c r="A596" s="35">
        <v>214</v>
      </c>
      <c r="B596" s="35">
        <v>440500</v>
      </c>
      <c r="C596" s="35">
        <v>292500</v>
      </c>
      <c r="D596" s="35">
        <v>6</v>
      </c>
      <c r="E596" s="35">
        <v>35</v>
      </c>
      <c r="F596" s="35">
        <v>18.668939999999999</v>
      </c>
    </row>
    <row r="597" spans="1:6">
      <c r="A597" s="35">
        <v>214</v>
      </c>
      <c r="B597" s="35">
        <v>439500</v>
      </c>
      <c r="C597" s="35">
        <v>291500</v>
      </c>
      <c r="D597" s="35">
        <v>6</v>
      </c>
      <c r="E597" s="35">
        <v>35</v>
      </c>
      <c r="F597" s="35">
        <v>15.21388</v>
      </c>
    </row>
    <row r="598" spans="1:6">
      <c r="A598" s="35">
        <v>214</v>
      </c>
      <c r="B598" s="35">
        <v>440500</v>
      </c>
      <c r="C598" s="35">
        <v>291500</v>
      </c>
      <c r="D598" s="35">
        <v>6</v>
      </c>
      <c r="E598" s="35">
        <v>35</v>
      </c>
      <c r="F598" s="35">
        <v>14.86008</v>
      </c>
    </row>
    <row r="599" spans="1:6">
      <c r="A599" s="35">
        <v>214</v>
      </c>
      <c r="B599" s="35">
        <v>441500</v>
      </c>
      <c r="C599" s="35">
        <v>291500</v>
      </c>
      <c r="D599" s="35">
        <v>6</v>
      </c>
      <c r="E599" s="35">
        <v>35</v>
      </c>
      <c r="F599" s="35">
        <v>15.4969</v>
      </c>
    </row>
    <row r="600" spans="1:6">
      <c r="A600" s="35">
        <v>214</v>
      </c>
      <c r="B600" s="35">
        <v>440500</v>
      </c>
      <c r="C600" s="35">
        <v>290500</v>
      </c>
      <c r="D600" s="35">
        <v>6</v>
      </c>
      <c r="E600" s="35">
        <v>35</v>
      </c>
      <c r="F600" s="35">
        <v>14.654590000000001</v>
      </c>
    </row>
    <row r="601" spans="1:6">
      <c r="A601" s="35">
        <v>214</v>
      </c>
      <c r="B601" s="35">
        <v>441500</v>
      </c>
      <c r="C601" s="35">
        <v>290500</v>
      </c>
      <c r="D601" s="35">
        <v>6</v>
      </c>
      <c r="E601" s="35">
        <v>35</v>
      </c>
      <c r="F601" s="35">
        <v>15.23354</v>
      </c>
    </row>
    <row r="602" spans="1:6">
      <c r="A602" s="35">
        <v>214</v>
      </c>
      <c r="B602" s="35">
        <v>442500</v>
      </c>
      <c r="C602" s="35">
        <v>290500</v>
      </c>
      <c r="D602" s="35">
        <v>6</v>
      </c>
      <c r="E602" s="35">
        <v>35</v>
      </c>
      <c r="F602" s="35">
        <v>17.414950000000001</v>
      </c>
    </row>
    <row r="603" spans="1:6">
      <c r="A603" s="35">
        <v>214</v>
      </c>
      <c r="B603" s="35">
        <v>443500</v>
      </c>
      <c r="C603" s="35">
        <v>290500</v>
      </c>
      <c r="D603" s="35">
        <v>6</v>
      </c>
      <c r="E603" s="35">
        <v>35</v>
      </c>
      <c r="F603" s="35">
        <v>16.790379999999999</v>
      </c>
    </row>
    <row r="604" spans="1:6">
      <c r="A604" s="35">
        <v>214</v>
      </c>
      <c r="B604" s="35">
        <v>440500</v>
      </c>
      <c r="C604" s="35">
        <v>289500</v>
      </c>
      <c r="D604" s="35">
        <v>6</v>
      </c>
      <c r="E604" s="35">
        <v>35</v>
      </c>
      <c r="F604" s="35">
        <v>14.66395</v>
      </c>
    </row>
    <row r="605" spans="1:6">
      <c r="A605" s="35">
        <v>214</v>
      </c>
      <c r="B605" s="35">
        <v>441500</v>
      </c>
      <c r="C605" s="35">
        <v>289500</v>
      </c>
      <c r="D605" s="35">
        <v>6</v>
      </c>
      <c r="E605" s="35">
        <v>35</v>
      </c>
      <c r="F605" s="35">
        <v>15.454040000000001</v>
      </c>
    </row>
    <row r="606" spans="1:6">
      <c r="A606" s="35">
        <v>214</v>
      </c>
      <c r="B606" s="35">
        <v>442500</v>
      </c>
      <c r="C606" s="35">
        <v>289500</v>
      </c>
      <c r="D606" s="35">
        <v>6</v>
      </c>
      <c r="E606" s="35">
        <v>35</v>
      </c>
      <c r="F606" s="35">
        <v>16.18985</v>
      </c>
    </row>
    <row r="607" spans="1:6">
      <c r="A607" s="35">
        <v>214</v>
      </c>
      <c r="B607" s="35">
        <v>443500</v>
      </c>
      <c r="C607" s="35">
        <v>289500</v>
      </c>
      <c r="D607" s="35">
        <v>6</v>
      </c>
      <c r="E607" s="35">
        <v>35</v>
      </c>
      <c r="F607" s="35">
        <v>14.2159</v>
      </c>
    </row>
    <row r="608" spans="1:6">
      <c r="A608" s="35">
        <v>214</v>
      </c>
      <c r="B608" s="35">
        <v>444500</v>
      </c>
      <c r="C608" s="35">
        <v>289500</v>
      </c>
      <c r="D608" s="35">
        <v>6</v>
      </c>
      <c r="E608" s="35">
        <v>35</v>
      </c>
      <c r="F608" s="35">
        <v>13.497870000000001</v>
      </c>
    </row>
    <row r="609" spans="1:6">
      <c r="A609" s="35">
        <v>214</v>
      </c>
      <c r="B609" s="35">
        <v>445500</v>
      </c>
      <c r="C609" s="35">
        <v>289500</v>
      </c>
      <c r="D609" s="35">
        <v>6</v>
      </c>
      <c r="E609" s="35">
        <v>35</v>
      </c>
      <c r="F609" s="35">
        <v>14.04393</v>
      </c>
    </row>
    <row r="610" spans="1:6">
      <c r="A610" s="35">
        <v>214</v>
      </c>
      <c r="B610" s="35">
        <v>440500</v>
      </c>
      <c r="C610" s="35">
        <v>288500</v>
      </c>
      <c r="D610" s="35">
        <v>6</v>
      </c>
      <c r="E610" s="35">
        <v>35</v>
      </c>
      <c r="F610" s="35">
        <v>14.89432</v>
      </c>
    </row>
    <row r="611" spans="1:6">
      <c r="A611" s="35">
        <v>214</v>
      </c>
      <c r="B611" s="35">
        <v>441500</v>
      </c>
      <c r="C611" s="35">
        <v>288500</v>
      </c>
      <c r="D611" s="35">
        <v>6</v>
      </c>
      <c r="E611" s="35">
        <v>35</v>
      </c>
      <c r="F611" s="35">
        <v>17.63447</v>
      </c>
    </row>
    <row r="612" spans="1:6">
      <c r="A612" s="35">
        <v>214</v>
      </c>
      <c r="B612" s="35">
        <v>442500</v>
      </c>
      <c r="C612" s="35">
        <v>288500</v>
      </c>
      <c r="D612" s="35">
        <v>6</v>
      </c>
      <c r="E612" s="35">
        <v>35</v>
      </c>
      <c r="F612" s="35">
        <v>14.525230000000001</v>
      </c>
    </row>
    <row r="613" spans="1:6">
      <c r="A613" s="35">
        <v>214</v>
      </c>
      <c r="B613" s="35">
        <v>443500</v>
      </c>
      <c r="C613" s="35">
        <v>288500</v>
      </c>
      <c r="D613" s="35">
        <v>6</v>
      </c>
      <c r="E613" s="35">
        <v>35</v>
      </c>
      <c r="F613" s="35">
        <v>14.341419999999999</v>
      </c>
    </row>
    <row r="614" spans="1:6">
      <c r="A614" s="35">
        <v>214</v>
      </c>
      <c r="B614" s="35">
        <v>444500</v>
      </c>
      <c r="C614" s="35">
        <v>288500</v>
      </c>
      <c r="D614" s="35">
        <v>6</v>
      </c>
      <c r="E614" s="35">
        <v>35</v>
      </c>
      <c r="F614" s="35">
        <v>13.03814</v>
      </c>
    </row>
    <row r="615" spans="1:6">
      <c r="A615" s="35">
        <v>214</v>
      </c>
      <c r="B615" s="35">
        <v>445500</v>
      </c>
      <c r="C615" s="35">
        <v>288500</v>
      </c>
      <c r="D615" s="35">
        <v>6</v>
      </c>
      <c r="E615" s="35">
        <v>35</v>
      </c>
      <c r="F615" s="35">
        <v>12.68886</v>
      </c>
    </row>
    <row r="616" spans="1:6">
      <c r="A616" s="35">
        <v>214</v>
      </c>
      <c r="B616" s="35">
        <v>446500</v>
      </c>
      <c r="C616" s="35">
        <v>288500</v>
      </c>
      <c r="D616" s="35">
        <v>6</v>
      </c>
      <c r="E616" s="35">
        <v>35</v>
      </c>
      <c r="F616" s="35">
        <v>12.611090000000001</v>
      </c>
    </row>
    <row r="617" spans="1:6">
      <c r="A617" s="35">
        <v>214</v>
      </c>
      <c r="B617" s="35">
        <v>440500</v>
      </c>
      <c r="C617" s="35">
        <v>287500</v>
      </c>
      <c r="D617" s="35">
        <v>6</v>
      </c>
      <c r="E617" s="35">
        <v>35</v>
      </c>
      <c r="F617" s="35">
        <v>15.95262</v>
      </c>
    </row>
    <row r="618" spans="1:6">
      <c r="A618" s="35">
        <v>214</v>
      </c>
      <c r="B618" s="35">
        <v>441500</v>
      </c>
      <c r="C618" s="35">
        <v>287500</v>
      </c>
      <c r="D618" s="35">
        <v>6</v>
      </c>
      <c r="E618" s="35">
        <v>35</v>
      </c>
      <c r="F618" s="35">
        <v>17.365570000000002</v>
      </c>
    </row>
    <row r="619" spans="1:6">
      <c r="A619" s="35">
        <v>214</v>
      </c>
      <c r="B619" s="35">
        <v>442500</v>
      </c>
      <c r="C619" s="35">
        <v>287500</v>
      </c>
      <c r="D619" s="35">
        <v>6</v>
      </c>
      <c r="E619" s="35">
        <v>35</v>
      </c>
      <c r="F619" s="35">
        <v>14.503679999999999</v>
      </c>
    </row>
    <row r="620" spans="1:6">
      <c r="A620" s="35">
        <v>214</v>
      </c>
      <c r="B620" s="35">
        <v>443500</v>
      </c>
      <c r="C620" s="35">
        <v>287500</v>
      </c>
      <c r="D620" s="35">
        <v>6</v>
      </c>
      <c r="E620" s="35">
        <v>35</v>
      </c>
      <c r="F620" s="35">
        <v>13.32405</v>
      </c>
    </row>
    <row r="621" spans="1:6">
      <c r="A621" s="35">
        <v>214</v>
      </c>
      <c r="B621" s="35">
        <v>444500</v>
      </c>
      <c r="C621" s="35">
        <v>287500</v>
      </c>
      <c r="D621" s="35">
        <v>6</v>
      </c>
      <c r="E621" s="35">
        <v>35</v>
      </c>
      <c r="F621" s="35">
        <v>12.77468</v>
      </c>
    </row>
    <row r="622" spans="1:6">
      <c r="A622" s="35">
        <v>214</v>
      </c>
      <c r="B622" s="35">
        <v>445500</v>
      </c>
      <c r="C622" s="35">
        <v>287500</v>
      </c>
      <c r="D622" s="35">
        <v>6</v>
      </c>
      <c r="E622" s="35">
        <v>35</v>
      </c>
      <c r="F622" s="35">
        <v>12.4595</v>
      </c>
    </row>
    <row r="623" spans="1:6">
      <c r="A623" s="35">
        <v>214</v>
      </c>
      <c r="B623" s="35">
        <v>446500</v>
      </c>
      <c r="C623" s="35">
        <v>287500</v>
      </c>
      <c r="D623" s="35">
        <v>6</v>
      </c>
      <c r="E623" s="35">
        <v>35</v>
      </c>
      <c r="F623" s="35">
        <v>12.324820000000001</v>
      </c>
    </row>
    <row r="624" spans="1:6">
      <c r="A624" s="35">
        <v>214</v>
      </c>
      <c r="B624" s="35">
        <v>447500</v>
      </c>
      <c r="C624" s="35">
        <v>287500</v>
      </c>
      <c r="D624" s="35">
        <v>6</v>
      </c>
      <c r="E624" s="35">
        <v>35</v>
      </c>
      <c r="F624" s="35">
        <v>12.24602</v>
      </c>
    </row>
    <row r="625" spans="1:6">
      <c r="A625" s="35">
        <v>214</v>
      </c>
      <c r="B625" s="35">
        <v>440500</v>
      </c>
      <c r="C625" s="35">
        <v>286500</v>
      </c>
      <c r="D625" s="35">
        <v>6</v>
      </c>
      <c r="E625" s="35">
        <v>35</v>
      </c>
      <c r="F625" s="35">
        <v>18.956759999999999</v>
      </c>
    </row>
    <row r="626" spans="1:6">
      <c r="A626" s="35">
        <v>214</v>
      </c>
      <c r="B626" s="35">
        <v>441500</v>
      </c>
      <c r="C626" s="35">
        <v>286500</v>
      </c>
      <c r="D626" s="35">
        <v>6</v>
      </c>
      <c r="E626" s="35">
        <v>35</v>
      </c>
      <c r="F626" s="35">
        <v>15.165760000000001</v>
      </c>
    </row>
    <row r="627" spans="1:6">
      <c r="A627" s="35">
        <v>214</v>
      </c>
      <c r="B627" s="35">
        <v>442500</v>
      </c>
      <c r="C627" s="35">
        <v>286500</v>
      </c>
      <c r="D627" s="35">
        <v>6</v>
      </c>
      <c r="E627" s="35">
        <v>35</v>
      </c>
      <c r="F627" s="35">
        <v>14.1166</v>
      </c>
    </row>
    <row r="628" spans="1:6">
      <c r="A628" s="35">
        <v>214</v>
      </c>
      <c r="B628" s="35">
        <v>443500</v>
      </c>
      <c r="C628" s="35">
        <v>286500</v>
      </c>
      <c r="D628" s="35">
        <v>6</v>
      </c>
      <c r="E628" s="35">
        <v>35</v>
      </c>
      <c r="F628" s="35">
        <v>13.20153</v>
      </c>
    </row>
    <row r="629" spans="1:6">
      <c r="A629" s="35">
        <v>214</v>
      </c>
      <c r="B629" s="35">
        <v>444500</v>
      </c>
      <c r="C629" s="35">
        <v>286500</v>
      </c>
      <c r="D629" s="35">
        <v>6</v>
      </c>
      <c r="E629" s="35">
        <v>35</v>
      </c>
      <c r="F629" s="35">
        <v>12.698549999999999</v>
      </c>
    </row>
    <row r="630" spans="1:6">
      <c r="A630" s="35">
        <v>214</v>
      </c>
      <c r="B630" s="35">
        <v>445500</v>
      </c>
      <c r="C630" s="35">
        <v>286500</v>
      </c>
      <c r="D630" s="35">
        <v>6</v>
      </c>
      <c r="E630" s="35">
        <v>35</v>
      </c>
      <c r="F630" s="35">
        <v>12.430999999999999</v>
      </c>
    </row>
    <row r="631" spans="1:6">
      <c r="A631" s="35">
        <v>214</v>
      </c>
      <c r="B631" s="35">
        <v>446500</v>
      </c>
      <c r="C631" s="35">
        <v>286500</v>
      </c>
      <c r="D631" s="35">
        <v>6</v>
      </c>
      <c r="E631" s="35">
        <v>35</v>
      </c>
      <c r="F631" s="35">
        <v>12.32328</v>
      </c>
    </row>
    <row r="632" spans="1:6">
      <c r="A632" s="35">
        <v>214</v>
      </c>
      <c r="B632" s="35">
        <v>447500</v>
      </c>
      <c r="C632" s="35">
        <v>286500</v>
      </c>
      <c r="D632" s="35">
        <v>6</v>
      </c>
      <c r="E632" s="35">
        <v>35</v>
      </c>
      <c r="F632" s="35">
        <v>11.9747</v>
      </c>
    </row>
    <row r="633" spans="1:6">
      <c r="A633" s="35">
        <v>214</v>
      </c>
      <c r="B633" s="35">
        <v>448500</v>
      </c>
      <c r="C633" s="35">
        <v>286500</v>
      </c>
      <c r="D633" s="35">
        <v>6</v>
      </c>
      <c r="E633" s="35">
        <v>35</v>
      </c>
      <c r="F633" s="35">
        <v>12.21747</v>
      </c>
    </row>
    <row r="634" spans="1:6">
      <c r="A634" s="35">
        <v>214</v>
      </c>
      <c r="B634" s="35">
        <v>438500</v>
      </c>
      <c r="C634" s="35">
        <v>285500</v>
      </c>
      <c r="D634" s="35">
        <v>6</v>
      </c>
      <c r="E634" s="35">
        <v>35</v>
      </c>
      <c r="F634" s="35">
        <v>17.207730000000002</v>
      </c>
    </row>
    <row r="635" spans="1:6">
      <c r="A635" s="35">
        <v>214</v>
      </c>
      <c r="B635" s="35">
        <v>440500</v>
      </c>
      <c r="C635" s="35">
        <v>285500</v>
      </c>
      <c r="D635" s="35">
        <v>6</v>
      </c>
      <c r="E635" s="35">
        <v>35</v>
      </c>
      <c r="F635" s="35">
        <v>18.742660000000001</v>
      </c>
    </row>
    <row r="636" spans="1:6">
      <c r="A636" s="35">
        <v>214</v>
      </c>
      <c r="B636" s="35">
        <v>441500</v>
      </c>
      <c r="C636" s="35">
        <v>285500</v>
      </c>
      <c r="D636" s="35">
        <v>6</v>
      </c>
      <c r="E636" s="35">
        <v>35</v>
      </c>
      <c r="F636" s="35">
        <v>15.074780000000001</v>
      </c>
    </row>
    <row r="637" spans="1:6">
      <c r="A637" s="35">
        <v>214</v>
      </c>
      <c r="B637" s="35">
        <v>442500</v>
      </c>
      <c r="C637" s="35">
        <v>285500</v>
      </c>
      <c r="D637" s="35">
        <v>6</v>
      </c>
      <c r="E637" s="35">
        <v>35</v>
      </c>
      <c r="F637" s="35">
        <v>13.981590000000001</v>
      </c>
    </row>
    <row r="638" spans="1:6">
      <c r="A638" s="35">
        <v>214</v>
      </c>
      <c r="B638" s="35">
        <v>443500</v>
      </c>
      <c r="C638" s="35">
        <v>285500</v>
      </c>
      <c r="D638" s="35">
        <v>6</v>
      </c>
      <c r="E638" s="35">
        <v>35</v>
      </c>
      <c r="F638" s="35">
        <v>13.264659999999999</v>
      </c>
    </row>
    <row r="639" spans="1:6">
      <c r="A639" s="35">
        <v>214</v>
      </c>
      <c r="B639" s="35">
        <v>444500</v>
      </c>
      <c r="C639" s="35">
        <v>285500</v>
      </c>
      <c r="D639" s="35">
        <v>6</v>
      </c>
      <c r="E639" s="35">
        <v>35</v>
      </c>
      <c r="F639" s="35">
        <v>12.80556</v>
      </c>
    </row>
    <row r="640" spans="1:6">
      <c r="A640" s="35">
        <v>214</v>
      </c>
      <c r="B640" s="35">
        <v>445500</v>
      </c>
      <c r="C640" s="35">
        <v>285500</v>
      </c>
      <c r="D640" s="35">
        <v>6</v>
      </c>
      <c r="E640" s="35">
        <v>35</v>
      </c>
      <c r="F640" s="35">
        <v>12.522030000000001</v>
      </c>
    </row>
    <row r="641" spans="1:6">
      <c r="A641" s="35">
        <v>214</v>
      </c>
      <c r="B641" s="35">
        <v>446500</v>
      </c>
      <c r="C641" s="35">
        <v>285500</v>
      </c>
      <c r="D641" s="35">
        <v>6</v>
      </c>
      <c r="E641" s="35">
        <v>35</v>
      </c>
      <c r="F641" s="35">
        <v>12.2651</v>
      </c>
    </row>
    <row r="642" spans="1:6">
      <c r="A642" s="35">
        <v>214</v>
      </c>
      <c r="B642" s="35">
        <v>447500</v>
      </c>
      <c r="C642" s="35">
        <v>285500</v>
      </c>
      <c r="D642" s="35">
        <v>6</v>
      </c>
      <c r="E642" s="35">
        <v>35</v>
      </c>
      <c r="F642" s="35">
        <v>11.921709999999999</v>
      </c>
    </row>
    <row r="643" spans="1:6">
      <c r="A643" s="35">
        <v>214</v>
      </c>
      <c r="B643" s="35">
        <v>448500</v>
      </c>
      <c r="C643" s="35">
        <v>285500</v>
      </c>
      <c r="D643" s="35">
        <v>6</v>
      </c>
      <c r="E643" s="35">
        <v>35</v>
      </c>
      <c r="F643" s="35">
        <v>11.72157</v>
      </c>
    </row>
    <row r="644" spans="1:6">
      <c r="A644" s="35">
        <v>214</v>
      </c>
      <c r="B644" s="35">
        <v>449500</v>
      </c>
      <c r="C644" s="35">
        <v>285500</v>
      </c>
      <c r="D644" s="35">
        <v>6</v>
      </c>
      <c r="E644" s="35">
        <v>35</v>
      </c>
      <c r="F644" s="35">
        <v>12.33564</v>
      </c>
    </row>
    <row r="645" spans="1:6">
      <c r="A645" s="35">
        <v>214</v>
      </c>
      <c r="B645" s="35">
        <v>437500</v>
      </c>
      <c r="C645" s="35">
        <v>284500</v>
      </c>
      <c r="D645" s="35">
        <v>6</v>
      </c>
      <c r="E645" s="35">
        <v>35</v>
      </c>
      <c r="F645" s="35">
        <v>18.737349999999999</v>
      </c>
    </row>
    <row r="646" spans="1:6">
      <c r="A646" s="35">
        <v>214</v>
      </c>
      <c r="B646" s="35">
        <v>438500</v>
      </c>
      <c r="C646" s="35">
        <v>284500</v>
      </c>
      <c r="D646" s="35">
        <v>6</v>
      </c>
      <c r="E646" s="35">
        <v>35</v>
      </c>
      <c r="F646" s="35">
        <v>17.52383</v>
      </c>
    </row>
    <row r="647" spans="1:6">
      <c r="A647" s="35">
        <v>214</v>
      </c>
      <c r="B647" s="35">
        <v>439500</v>
      </c>
      <c r="C647" s="35">
        <v>284500</v>
      </c>
      <c r="D647" s="35">
        <v>6</v>
      </c>
      <c r="E647" s="35">
        <v>35</v>
      </c>
      <c r="F647" s="35">
        <v>20.181010000000001</v>
      </c>
    </row>
    <row r="648" spans="1:6">
      <c r="A648" s="35">
        <v>214</v>
      </c>
      <c r="B648" s="35">
        <v>440500</v>
      </c>
      <c r="C648" s="35">
        <v>284500</v>
      </c>
      <c r="D648" s="35">
        <v>6</v>
      </c>
      <c r="E648" s="35">
        <v>35</v>
      </c>
      <c r="F648" s="35">
        <v>16.550049999999999</v>
      </c>
    </row>
    <row r="649" spans="1:6">
      <c r="A649" s="35">
        <v>214</v>
      </c>
      <c r="B649" s="35">
        <v>441500</v>
      </c>
      <c r="C649" s="35">
        <v>284500</v>
      </c>
      <c r="D649" s="35">
        <v>6</v>
      </c>
      <c r="E649" s="35">
        <v>35</v>
      </c>
      <c r="F649" s="35">
        <v>14.95862</v>
      </c>
    </row>
    <row r="650" spans="1:6">
      <c r="A650" s="35">
        <v>214</v>
      </c>
      <c r="B650" s="35">
        <v>442500</v>
      </c>
      <c r="C650" s="35">
        <v>284500</v>
      </c>
      <c r="D650" s="35">
        <v>6</v>
      </c>
      <c r="E650" s="35">
        <v>35</v>
      </c>
      <c r="F650" s="35">
        <v>14.08161</v>
      </c>
    </row>
    <row r="651" spans="1:6">
      <c r="A651" s="35">
        <v>214</v>
      </c>
      <c r="B651" s="35">
        <v>443500</v>
      </c>
      <c r="C651" s="35">
        <v>284500</v>
      </c>
      <c r="D651" s="35">
        <v>6</v>
      </c>
      <c r="E651" s="35">
        <v>35</v>
      </c>
      <c r="F651" s="35">
        <v>13.73212</v>
      </c>
    </row>
    <row r="652" spans="1:6">
      <c r="A652" s="35">
        <v>214</v>
      </c>
      <c r="B652" s="35">
        <v>444500</v>
      </c>
      <c r="C652" s="35">
        <v>284500</v>
      </c>
      <c r="D652" s="35">
        <v>6</v>
      </c>
      <c r="E652" s="35">
        <v>35</v>
      </c>
      <c r="F652" s="35">
        <v>13.04562</v>
      </c>
    </row>
    <row r="653" spans="1:6">
      <c r="A653" s="35">
        <v>214</v>
      </c>
      <c r="B653" s="35">
        <v>445500</v>
      </c>
      <c r="C653" s="35">
        <v>284500</v>
      </c>
      <c r="D653" s="35">
        <v>6</v>
      </c>
      <c r="E653" s="35">
        <v>35</v>
      </c>
      <c r="F653" s="35">
        <v>12.80139</v>
      </c>
    </row>
    <row r="654" spans="1:6">
      <c r="A654" s="35">
        <v>214</v>
      </c>
      <c r="B654" s="35">
        <v>446500</v>
      </c>
      <c r="C654" s="35">
        <v>284500</v>
      </c>
      <c r="D654" s="35">
        <v>6</v>
      </c>
      <c r="E654" s="35">
        <v>35</v>
      </c>
      <c r="F654" s="35">
        <v>12.300520000000001</v>
      </c>
    </row>
    <row r="655" spans="1:6">
      <c r="A655" s="35">
        <v>214</v>
      </c>
      <c r="B655" s="35">
        <v>447500</v>
      </c>
      <c r="C655" s="35">
        <v>284500</v>
      </c>
      <c r="D655" s="35">
        <v>6</v>
      </c>
      <c r="E655" s="35">
        <v>35</v>
      </c>
      <c r="F655" s="35">
        <v>11.928890000000001</v>
      </c>
    </row>
    <row r="656" spans="1:6">
      <c r="A656" s="35">
        <v>214</v>
      </c>
      <c r="B656" s="35">
        <v>448500</v>
      </c>
      <c r="C656" s="35">
        <v>284500</v>
      </c>
      <c r="D656" s="35">
        <v>6</v>
      </c>
      <c r="E656" s="35">
        <v>35</v>
      </c>
      <c r="F656" s="35">
        <v>11.71242</v>
      </c>
    </row>
    <row r="657" spans="1:6">
      <c r="A657" s="35">
        <v>214</v>
      </c>
      <c r="B657" s="35">
        <v>449500</v>
      </c>
      <c r="C657" s="35">
        <v>284500</v>
      </c>
      <c r="D657" s="35">
        <v>6</v>
      </c>
      <c r="E657" s="35">
        <v>35</v>
      </c>
      <c r="F657" s="35">
        <v>11.62402</v>
      </c>
    </row>
    <row r="658" spans="1:6">
      <c r="A658" s="35">
        <v>214</v>
      </c>
      <c r="B658" s="35">
        <v>438500</v>
      </c>
      <c r="C658" s="35">
        <v>283500</v>
      </c>
      <c r="D658" s="35">
        <v>6</v>
      </c>
      <c r="E658" s="35">
        <v>35</v>
      </c>
      <c r="F658" s="35">
        <v>19.102029999999999</v>
      </c>
    </row>
    <row r="659" spans="1:6">
      <c r="A659" s="35">
        <v>214</v>
      </c>
      <c r="B659" s="35">
        <v>439500</v>
      </c>
      <c r="C659" s="35">
        <v>283500</v>
      </c>
      <c r="D659" s="35">
        <v>6</v>
      </c>
      <c r="E659" s="35">
        <v>35</v>
      </c>
      <c r="F659" s="35">
        <v>21.490410000000001</v>
      </c>
    </row>
    <row r="660" spans="1:6">
      <c r="A660" s="35">
        <v>214</v>
      </c>
      <c r="B660" s="35">
        <v>440500</v>
      </c>
      <c r="C660" s="35">
        <v>283500</v>
      </c>
      <c r="D660" s="35">
        <v>6</v>
      </c>
      <c r="E660" s="35">
        <v>35</v>
      </c>
      <c r="F660" s="35">
        <v>17.822569999999999</v>
      </c>
    </row>
    <row r="661" spans="1:6">
      <c r="A661" s="35">
        <v>214</v>
      </c>
      <c r="B661" s="35">
        <v>441500</v>
      </c>
      <c r="C661" s="35">
        <v>283500</v>
      </c>
      <c r="D661" s="35">
        <v>6</v>
      </c>
      <c r="E661" s="35">
        <v>35</v>
      </c>
      <c r="F661" s="35">
        <v>15.974019999999999</v>
      </c>
    </row>
    <row r="662" spans="1:6">
      <c r="A662" s="35">
        <v>214</v>
      </c>
      <c r="B662" s="35">
        <v>442500</v>
      </c>
      <c r="C662" s="35">
        <v>283500</v>
      </c>
      <c r="D662" s="35">
        <v>6</v>
      </c>
      <c r="E662" s="35">
        <v>35</v>
      </c>
      <c r="F662" s="35">
        <v>15.134460000000001</v>
      </c>
    </row>
    <row r="663" spans="1:6">
      <c r="A663" s="35">
        <v>214</v>
      </c>
      <c r="B663" s="35">
        <v>443500</v>
      </c>
      <c r="C663" s="35">
        <v>283500</v>
      </c>
      <c r="D663" s="35">
        <v>6</v>
      </c>
      <c r="E663" s="35">
        <v>35</v>
      </c>
      <c r="F663" s="35">
        <v>14.66755</v>
      </c>
    </row>
    <row r="664" spans="1:6">
      <c r="A664" s="35">
        <v>214</v>
      </c>
      <c r="B664" s="35">
        <v>444500</v>
      </c>
      <c r="C664" s="35">
        <v>283500</v>
      </c>
      <c r="D664" s="35">
        <v>6</v>
      </c>
      <c r="E664" s="35">
        <v>35</v>
      </c>
      <c r="F664" s="35">
        <v>13.84933</v>
      </c>
    </row>
    <row r="665" spans="1:6">
      <c r="A665" s="35">
        <v>214</v>
      </c>
      <c r="B665" s="35">
        <v>445500</v>
      </c>
      <c r="C665" s="35">
        <v>283500</v>
      </c>
      <c r="D665" s="35">
        <v>6</v>
      </c>
      <c r="E665" s="35">
        <v>35</v>
      </c>
      <c r="F665" s="35">
        <v>13.27402</v>
      </c>
    </row>
    <row r="666" spans="1:6">
      <c r="A666" s="35">
        <v>214</v>
      </c>
      <c r="B666" s="35">
        <v>446500</v>
      </c>
      <c r="C666" s="35">
        <v>283500</v>
      </c>
      <c r="D666" s="35">
        <v>6</v>
      </c>
      <c r="E666" s="35">
        <v>35</v>
      </c>
      <c r="F666" s="35">
        <v>12.68596</v>
      </c>
    </row>
    <row r="667" spans="1:6">
      <c r="A667" s="35">
        <v>214</v>
      </c>
      <c r="B667" s="35">
        <v>447500</v>
      </c>
      <c r="C667" s="35">
        <v>283500</v>
      </c>
      <c r="D667" s="35">
        <v>6</v>
      </c>
      <c r="E667" s="35">
        <v>35</v>
      </c>
      <c r="F667" s="35">
        <v>12.16606</v>
      </c>
    </row>
    <row r="668" spans="1:6">
      <c r="A668" s="35">
        <v>214</v>
      </c>
      <c r="B668" s="35">
        <v>448500</v>
      </c>
      <c r="C668" s="35">
        <v>283500</v>
      </c>
      <c r="D668" s="35">
        <v>6</v>
      </c>
      <c r="E668" s="35">
        <v>35</v>
      </c>
      <c r="F668" s="35">
        <v>11.84301</v>
      </c>
    </row>
    <row r="669" spans="1:6">
      <c r="A669" s="35">
        <v>214</v>
      </c>
      <c r="B669" s="35">
        <v>449500</v>
      </c>
      <c r="C669" s="35">
        <v>283500</v>
      </c>
      <c r="D669" s="35">
        <v>6</v>
      </c>
      <c r="E669" s="35">
        <v>35</v>
      </c>
      <c r="F669" s="35">
        <v>11.63335</v>
      </c>
    </row>
    <row r="670" spans="1:6">
      <c r="A670" s="35">
        <v>214</v>
      </c>
      <c r="B670" s="35">
        <v>450500</v>
      </c>
      <c r="C670" s="35">
        <v>283500</v>
      </c>
      <c r="D670" s="35">
        <v>6</v>
      </c>
      <c r="E670" s="35">
        <v>35</v>
      </c>
      <c r="F670" s="35">
        <v>12.069929999999999</v>
      </c>
    </row>
    <row r="671" spans="1:6">
      <c r="A671" s="35">
        <v>214</v>
      </c>
      <c r="B671" s="35">
        <v>438500</v>
      </c>
      <c r="C671" s="35">
        <v>282500</v>
      </c>
      <c r="D671" s="35">
        <v>6</v>
      </c>
      <c r="E671" s="35">
        <v>35</v>
      </c>
      <c r="F671" s="35">
        <v>28.118829999999999</v>
      </c>
    </row>
    <row r="672" spans="1:6">
      <c r="A672" s="35">
        <v>214</v>
      </c>
      <c r="B672" s="35">
        <v>439500</v>
      </c>
      <c r="C672" s="35">
        <v>282500</v>
      </c>
      <c r="D672" s="35">
        <v>6</v>
      </c>
      <c r="E672" s="35">
        <v>35</v>
      </c>
      <c r="F672" s="35">
        <v>27.08578</v>
      </c>
    </row>
    <row r="673" spans="1:6">
      <c r="A673" s="35">
        <v>214</v>
      </c>
      <c r="B673" s="35">
        <v>440500</v>
      </c>
      <c r="C673" s="35">
        <v>282500</v>
      </c>
      <c r="D673" s="35">
        <v>6</v>
      </c>
      <c r="E673" s="35">
        <v>35</v>
      </c>
      <c r="F673" s="35">
        <v>22.135840000000002</v>
      </c>
    </row>
    <row r="674" spans="1:6">
      <c r="A674" s="35">
        <v>214</v>
      </c>
      <c r="B674" s="35">
        <v>441500</v>
      </c>
      <c r="C674" s="35">
        <v>282500</v>
      </c>
      <c r="D674" s="35">
        <v>6</v>
      </c>
      <c r="E674" s="35">
        <v>35</v>
      </c>
      <c r="F674" s="35">
        <v>20.677009999999999</v>
      </c>
    </row>
    <row r="675" spans="1:6">
      <c r="A675" s="35">
        <v>214</v>
      </c>
      <c r="B675" s="35">
        <v>442500</v>
      </c>
      <c r="C675" s="35">
        <v>282500</v>
      </c>
      <c r="D675" s="35">
        <v>6</v>
      </c>
      <c r="E675" s="35">
        <v>35</v>
      </c>
      <c r="F675" s="35">
        <v>19.529599999999999</v>
      </c>
    </row>
    <row r="676" spans="1:6">
      <c r="A676" s="35">
        <v>214</v>
      </c>
      <c r="B676" s="35">
        <v>443500</v>
      </c>
      <c r="C676" s="35">
        <v>282500</v>
      </c>
      <c r="D676" s="35">
        <v>6</v>
      </c>
      <c r="E676" s="35">
        <v>35</v>
      </c>
      <c r="F676" s="35">
        <v>18.934889999999999</v>
      </c>
    </row>
    <row r="677" spans="1:6">
      <c r="A677" s="35">
        <v>214</v>
      </c>
      <c r="B677" s="35">
        <v>444500</v>
      </c>
      <c r="C677" s="35">
        <v>282500</v>
      </c>
      <c r="D677" s="35">
        <v>6</v>
      </c>
      <c r="E677" s="35">
        <v>35</v>
      </c>
      <c r="F677" s="35">
        <v>16.29589</v>
      </c>
    </row>
    <row r="678" spans="1:6">
      <c r="A678" s="35">
        <v>214</v>
      </c>
      <c r="B678" s="35">
        <v>445500</v>
      </c>
      <c r="C678" s="35">
        <v>282500</v>
      </c>
      <c r="D678" s="35">
        <v>6</v>
      </c>
      <c r="E678" s="35">
        <v>35</v>
      </c>
      <c r="F678" s="35">
        <v>14.34815</v>
      </c>
    </row>
    <row r="679" spans="1:6">
      <c r="A679" s="35">
        <v>214</v>
      </c>
      <c r="B679" s="35">
        <v>446500</v>
      </c>
      <c r="C679" s="35">
        <v>282500</v>
      </c>
      <c r="D679" s="35">
        <v>6</v>
      </c>
      <c r="E679" s="35">
        <v>35</v>
      </c>
      <c r="F679" s="35">
        <v>13.74025</v>
      </c>
    </row>
    <row r="680" spans="1:6">
      <c r="A680" s="35">
        <v>214</v>
      </c>
      <c r="B680" s="35">
        <v>447500</v>
      </c>
      <c r="C680" s="35">
        <v>282500</v>
      </c>
      <c r="D680" s="35">
        <v>6</v>
      </c>
      <c r="E680" s="35">
        <v>35</v>
      </c>
      <c r="F680" s="35">
        <v>12.85258</v>
      </c>
    </row>
    <row r="681" spans="1:6">
      <c r="A681" s="35">
        <v>214</v>
      </c>
      <c r="B681" s="35">
        <v>448500</v>
      </c>
      <c r="C681" s="35">
        <v>282500</v>
      </c>
      <c r="D681" s="35">
        <v>6</v>
      </c>
      <c r="E681" s="35">
        <v>35</v>
      </c>
      <c r="F681" s="35">
        <v>12.313890000000001</v>
      </c>
    </row>
    <row r="682" spans="1:6">
      <c r="A682" s="35">
        <v>214</v>
      </c>
      <c r="B682" s="35">
        <v>449500</v>
      </c>
      <c r="C682" s="35">
        <v>282500</v>
      </c>
      <c r="D682" s="35">
        <v>6</v>
      </c>
      <c r="E682" s="35">
        <v>35</v>
      </c>
      <c r="F682" s="35">
        <v>11.989789999999999</v>
      </c>
    </row>
    <row r="683" spans="1:6">
      <c r="A683" s="35">
        <v>214</v>
      </c>
      <c r="B683" s="35">
        <v>450500</v>
      </c>
      <c r="C683" s="35">
        <v>282500</v>
      </c>
      <c r="D683" s="35">
        <v>6</v>
      </c>
      <c r="E683" s="35">
        <v>35</v>
      </c>
      <c r="F683" s="35">
        <v>11.72714</v>
      </c>
    </row>
    <row r="684" spans="1:6">
      <c r="A684" s="35">
        <v>214</v>
      </c>
      <c r="B684" s="35">
        <v>451500</v>
      </c>
      <c r="C684" s="35">
        <v>282500</v>
      </c>
      <c r="D684" s="35">
        <v>6</v>
      </c>
      <c r="E684" s="35">
        <v>35</v>
      </c>
      <c r="F684" s="35">
        <v>12.24784</v>
      </c>
    </row>
    <row r="685" spans="1:6">
      <c r="A685" s="35">
        <v>214</v>
      </c>
      <c r="B685" s="35">
        <v>439500</v>
      </c>
      <c r="C685" s="35">
        <v>281500</v>
      </c>
      <c r="D685" s="35">
        <v>6</v>
      </c>
      <c r="E685" s="35">
        <v>35</v>
      </c>
      <c r="F685" s="35">
        <v>19.686869999999999</v>
      </c>
    </row>
    <row r="686" spans="1:6">
      <c r="A686" s="35">
        <v>214</v>
      </c>
      <c r="B686" s="35">
        <v>440500</v>
      </c>
      <c r="C686" s="35">
        <v>281500</v>
      </c>
      <c r="D686" s="35">
        <v>6</v>
      </c>
      <c r="E686" s="35">
        <v>35</v>
      </c>
      <c r="F686" s="35">
        <v>16.484100000000002</v>
      </c>
    </row>
    <row r="687" spans="1:6">
      <c r="A687" s="35">
        <v>214</v>
      </c>
      <c r="B687" s="35">
        <v>441500</v>
      </c>
      <c r="C687" s="35">
        <v>281500</v>
      </c>
      <c r="D687" s="35">
        <v>6</v>
      </c>
      <c r="E687" s="35">
        <v>35</v>
      </c>
      <c r="F687" s="35">
        <v>15.08263</v>
      </c>
    </row>
    <row r="688" spans="1:6">
      <c r="A688" s="35">
        <v>214</v>
      </c>
      <c r="B688" s="35">
        <v>442500</v>
      </c>
      <c r="C688" s="35">
        <v>281500</v>
      </c>
      <c r="D688" s="35">
        <v>6</v>
      </c>
      <c r="E688" s="35">
        <v>35</v>
      </c>
      <c r="F688" s="35">
        <v>14.419560000000001</v>
      </c>
    </row>
    <row r="689" spans="1:6">
      <c r="A689" s="35">
        <v>214</v>
      </c>
      <c r="B689" s="35">
        <v>443500</v>
      </c>
      <c r="C689" s="35">
        <v>281500</v>
      </c>
      <c r="D689" s="35">
        <v>6</v>
      </c>
      <c r="E689" s="35">
        <v>35</v>
      </c>
      <c r="F689" s="35">
        <v>13.675470000000001</v>
      </c>
    </row>
    <row r="690" spans="1:6">
      <c r="A690" s="35">
        <v>214</v>
      </c>
      <c r="B690" s="35">
        <v>444500</v>
      </c>
      <c r="C690" s="35">
        <v>281500</v>
      </c>
      <c r="D690" s="35">
        <v>6</v>
      </c>
      <c r="E690" s="35">
        <v>35</v>
      </c>
      <c r="F690" s="35">
        <v>16.457909999999998</v>
      </c>
    </row>
    <row r="691" spans="1:6">
      <c r="A691" s="35">
        <v>214</v>
      </c>
      <c r="B691" s="35">
        <v>445500</v>
      </c>
      <c r="C691" s="35">
        <v>281500</v>
      </c>
      <c r="D691" s="35">
        <v>6</v>
      </c>
      <c r="E691" s="35">
        <v>35</v>
      </c>
      <c r="F691" s="35">
        <v>18.51708</v>
      </c>
    </row>
    <row r="692" spans="1:6">
      <c r="A692" s="35">
        <v>214</v>
      </c>
      <c r="B692" s="35">
        <v>446500</v>
      </c>
      <c r="C692" s="35">
        <v>281500</v>
      </c>
      <c r="D692" s="35">
        <v>6</v>
      </c>
      <c r="E692" s="35">
        <v>35</v>
      </c>
      <c r="F692" s="35">
        <v>17.876760000000001</v>
      </c>
    </row>
    <row r="693" spans="1:6">
      <c r="A693" s="35">
        <v>214</v>
      </c>
      <c r="B693" s="35">
        <v>447500</v>
      </c>
      <c r="C693" s="35">
        <v>281500</v>
      </c>
      <c r="D693" s="35">
        <v>6</v>
      </c>
      <c r="E693" s="35">
        <v>35</v>
      </c>
      <c r="F693" s="35">
        <v>14.022349999999999</v>
      </c>
    </row>
    <row r="694" spans="1:6">
      <c r="A694" s="35">
        <v>214</v>
      </c>
      <c r="B694" s="35">
        <v>448500</v>
      </c>
      <c r="C694" s="35">
        <v>281500</v>
      </c>
      <c r="D694" s="35">
        <v>6</v>
      </c>
      <c r="E694" s="35">
        <v>35</v>
      </c>
      <c r="F694" s="35">
        <v>13.121370000000001</v>
      </c>
    </row>
    <row r="695" spans="1:6">
      <c r="A695" s="35">
        <v>214</v>
      </c>
      <c r="B695" s="35">
        <v>449500</v>
      </c>
      <c r="C695" s="35">
        <v>281500</v>
      </c>
      <c r="D695" s="35">
        <v>6</v>
      </c>
      <c r="E695" s="35">
        <v>35</v>
      </c>
      <c r="F695" s="35">
        <v>12.370100000000001</v>
      </c>
    </row>
    <row r="696" spans="1:6">
      <c r="A696" s="35">
        <v>214</v>
      </c>
      <c r="B696" s="35">
        <v>450500</v>
      </c>
      <c r="C696" s="35">
        <v>281500</v>
      </c>
      <c r="D696" s="35">
        <v>6</v>
      </c>
      <c r="E696" s="35">
        <v>35</v>
      </c>
      <c r="F696" s="35">
        <v>11.97157</v>
      </c>
    </row>
    <row r="697" spans="1:6">
      <c r="A697" s="35">
        <v>214</v>
      </c>
      <c r="B697" s="35">
        <v>451500</v>
      </c>
      <c r="C697" s="35">
        <v>281500</v>
      </c>
      <c r="D697" s="35">
        <v>6</v>
      </c>
      <c r="E697" s="35">
        <v>35</v>
      </c>
      <c r="F697" s="35">
        <v>11.97522</v>
      </c>
    </row>
    <row r="698" spans="1:6">
      <c r="A698" s="35">
        <v>214</v>
      </c>
      <c r="B698" s="35">
        <v>439500</v>
      </c>
      <c r="C698" s="35">
        <v>280500</v>
      </c>
      <c r="D698" s="35">
        <v>6</v>
      </c>
      <c r="E698" s="35">
        <v>35</v>
      </c>
      <c r="F698" s="35">
        <v>16.131329999999998</v>
      </c>
    </row>
    <row r="699" spans="1:6">
      <c r="A699" s="35">
        <v>214</v>
      </c>
      <c r="B699" s="35">
        <v>440500</v>
      </c>
      <c r="C699" s="35">
        <v>280500</v>
      </c>
      <c r="D699" s="35">
        <v>6</v>
      </c>
      <c r="E699" s="35">
        <v>35</v>
      </c>
      <c r="F699" s="35">
        <v>14.46367</v>
      </c>
    </row>
    <row r="700" spans="1:6">
      <c r="A700" s="35">
        <v>214</v>
      </c>
      <c r="B700" s="35">
        <v>441500</v>
      </c>
      <c r="C700" s="35">
        <v>280500</v>
      </c>
      <c r="D700" s="35">
        <v>6</v>
      </c>
      <c r="E700" s="35">
        <v>35</v>
      </c>
      <c r="F700" s="35">
        <v>13.59259</v>
      </c>
    </row>
    <row r="701" spans="1:6">
      <c r="A701" s="35">
        <v>214</v>
      </c>
      <c r="B701" s="35">
        <v>442500</v>
      </c>
      <c r="C701" s="35">
        <v>280500</v>
      </c>
      <c r="D701" s="35">
        <v>6</v>
      </c>
      <c r="E701" s="35">
        <v>35</v>
      </c>
      <c r="F701" s="35">
        <v>13.54025</v>
      </c>
    </row>
    <row r="702" spans="1:6">
      <c r="A702" s="35">
        <v>214</v>
      </c>
      <c r="B702" s="35">
        <v>443500</v>
      </c>
      <c r="C702" s="35">
        <v>280500</v>
      </c>
      <c r="D702" s="35">
        <v>6</v>
      </c>
      <c r="E702" s="35">
        <v>35</v>
      </c>
      <c r="F702" s="35">
        <v>13.59867</v>
      </c>
    </row>
    <row r="703" spans="1:6">
      <c r="A703" s="35">
        <v>214</v>
      </c>
      <c r="B703" s="35">
        <v>444500</v>
      </c>
      <c r="C703" s="35">
        <v>280500</v>
      </c>
      <c r="D703" s="35">
        <v>6</v>
      </c>
      <c r="E703" s="35">
        <v>35</v>
      </c>
      <c r="F703" s="35">
        <v>12.99985</v>
      </c>
    </row>
    <row r="704" spans="1:6">
      <c r="A704" s="35">
        <v>214</v>
      </c>
      <c r="B704" s="35">
        <v>445500</v>
      </c>
      <c r="C704" s="35">
        <v>280500</v>
      </c>
      <c r="D704" s="35">
        <v>6</v>
      </c>
      <c r="E704" s="35">
        <v>35</v>
      </c>
      <c r="F704" s="35">
        <v>12.879960000000001</v>
      </c>
    </row>
    <row r="705" spans="1:6">
      <c r="A705" s="35">
        <v>214</v>
      </c>
      <c r="B705" s="35">
        <v>446500</v>
      </c>
      <c r="C705" s="35">
        <v>280500</v>
      </c>
      <c r="D705" s="35">
        <v>6</v>
      </c>
      <c r="E705" s="35">
        <v>35</v>
      </c>
      <c r="F705" s="35">
        <v>13.92977</v>
      </c>
    </row>
    <row r="706" spans="1:6">
      <c r="A706" s="35">
        <v>214</v>
      </c>
      <c r="B706" s="35">
        <v>447500</v>
      </c>
      <c r="C706" s="35">
        <v>280500</v>
      </c>
      <c r="D706" s="35">
        <v>6</v>
      </c>
      <c r="E706" s="35">
        <v>35</v>
      </c>
      <c r="F706" s="35">
        <v>18.324359999999999</v>
      </c>
    </row>
    <row r="707" spans="1:6">
      <c r="A707" s="35">
        <v>214</v>
      </c>
      <c r="B707" s="35">
        <v>448500</v>
      </c>
      <c r="C707" s="35">
        <v>280500</v>
      </c>
      <c r="D707" s="35">
        <v>6</v>
      </c>
      <c r="E707" s="35">
        <v>35</v>
      </c>
      <c r="F707" s="35">
        <v>16.467829999999999</v>
      </c>
    </row>
    <row r="708" spans="1:6">
      <c r="A708" s="35">
        <v>214</v>
      </c>
      <c r="B708" s="35">
        <v>449500</v>
      </c>
      <c r="C708" s="35">
        <v>280500</v>
      </c>
      <c r="D708" s="35">
        <v>6</v>
      </c>
      <c r="E708" s="35">
        <v>35</v>
      </c>
      <c r="F708" s="35">
        <v>13.366289999999999</v>
      </c>
    </row>
    <row r="709" spans="1:6">
      <c r="A709" s="35">
        <v>214</v>
      </c>
      <c r="B709" s="35">
        <v>450500</v>
      </c>
      <c r="C709" s="35">
        <v>280500</v>
      </c>
      <c r="D709" s="35">
        <v>6</v>
      </c>
      <c r="E709" s="35">
        <v>35</v>
      </c>
      <c r="F709" s="35">
        <v>13.16039</v>
      </c>
    </row>
    <row r="710" spans="1:6">
      <c r="A710" s="35">
        <v>214</v>
      </c>
      <c r="B710" s="35">
        <v>451500</v>
      </c>
      <c r="C710" s="35">
        <v>280500</v>
      </c>
      <c r="D710" s="35">
        <v>6</v>
      </c>
      <c r="E710" s="35">
        <v>35</v>
      </c>
      <c r="F710" s="35">
        <v>13.2311</v>
      </c>
    </row>
    <row r="711" spans="1:6">
      <c r="A711" s="35">
        <v>214</v>
      </c>
      <c r="B711" s="35">
        <v>452500</v>
      </c>
      <c r="C711" s="35">
        <v>280500</v>
      </c>
      <c r="D711" s="35">
        <v>6</v>
      </c>
      <c r="E711" s="35">
        <v>35</v>
      </c>
      <c r="F711" s="35">
        <v>14.32358</v>
      </c>
    </row>
    <row r="712" spans="1:6">
      <c r="A712" s="35">
        <v>214</v>
      </c>
      <c r="B712" s="35">
        <v>439500</v>
      </c>
      <c r="C712" s="35">
        <v>279500</v>
      </c>
      <c r="D712" s="35">
        <v>6</v>
      </c>
      <c r="E712" s="35">
        <v>35</v>
      </c>
      <c r="F712" s="35">
        <v>15.28994</v>
      </c>
    </row>
    <row r="713" spans="1:6">
      <c r="A713" s="35">
        <v>214</v>
      </c>
      <c r="B713" s="35">
        <v>440500</v>
      </c>
      <c r="C713" s="35">
        <v>279500</v>
      </c>
      <c r="D713" s="35">
        <v>6</v>
      </c>
      <c r="E713" s="35">
        <v>35</v>
      </c>
      <c r="F713" s="35">
        <v>14.04828</v>
      </c>
    </row>
    <row r="714" spans="1:6">
      <c r="A714" s="35">
        <v>214</v>
      </c>
      <c r="B714" s="35">
        <v>441500</v>
      </c>
      <c r="C714" s="35">
        <v>279500</v>
      </c>
      <c r="D714" s="35">
        <v>6</v>
      </c>
      <c r="E714" s="35">
        <v>35</v>
      </c>
      <c r="F714" s="35">
        <v>13.26366</v>
      </c>
    </row>
    <row r="715" spans="1:6">
      <c r="A715" s="35">
        <v>214</v>
      </c>
      <c r="B715" s="35">
        <v>442500</v>
      </c>
      <c r="C715" s="35">
        <v>279500</v>
      </c>
      <c r="D715" s="35">
        <v>6</v>
      </c>
      <c r="E715" s="35">
        <v>35</v>
      </c>
      <c r="F715" s="35">
        <v>12.91855</v>
      </c>
    </row>
    <row r="716" spans="1:6">
      <c r="A716" s="35">
        <v>214</v>
      </c>
      <c r="B716" s="35">
        <v>443500</v>
      </c>
      <c r="C716" s="35">
        <v>279500</v>
      </c>
      <c r="D716" s="35">
        <v>6</v>
      </c>
      <c r="E716" s="35">
        <v>35</v>
      </c>
      <c r="F716" s="35">
        <v>12.982430000000001</v>
      </c>
    </row>
    <row r="717" spans="1:6">
      <c r="A717" s="35">
        <v>214</v>
      </c>
      <c r="B717" s="35">
        <v>444500</v>
      </c>
      <c r="C717" s="35">
        <v>279500</v>
      </c>
      <c r="D717" s="35">
        <v>6</v>
      </c>
      <c r="E717" s="35">
        <v>35</v>
      </c>
      <c r="F717" s="35">
        <v>13.057639999999999</v>
      </c>
    </row>
    <row r="718" spans="1:6">
      <c r="A718" s="35">
        <v>214</v>
      </c>
      <c r="B718" s="35">
        <v>445500</v>
      </c>
      <c r="C718" s="35">
        <v>279500</v>
      </c>
      <c r="D718" s="35">
        <v>6</v>
      </c>
      <c r="E718" s="35">
        <v>35</v>
      </c>
      <c r="F718" s="35">
        <v>12.446059999999999</v>
      </c>
    </row>
    <row r="719" spans="1:6">
      <c r="A719" s="35">
        <v>214</v>
      </c>
      <c r="B719" s="35">
        <v>446500</v>
      </c>
      <c r="C719" s="35">
        <v>279500</v>
      </c>
      <c r="D719" s="35">
        <v>6</v>
      </c>
      <c r="E719" s="35">
        <v>35</v>
      </c>
      <c r="F719" s="35">
        <v>12.423450000000001</v>
      </c>
    </row>
    <row r="720" spans="1:6">
      <c r="A720" s="35">
        <v>214</v>
      </c>
      <c r="B720" s="35">
        <v>447500</v>
      </c>
      <c r="C720" s="35">
        <v>279500</v>
      </c>
      <c r="D720" s="35">
        <v>6</v>
      </c>
      <c r="E720" s="35">
        <v>35</v>
      </c>
      <c r="F720" s="35">
        <v>12.78411</v>
      </c>
    </row>
    <row r="721" spans="1:6">
      <c r="A721" s="35">
        <v>214</v>
      </c>
      <c r="B721" s="35">
        <v>448500</v>
      </c>
      <c r="C721" s="35">
        <v>279500</v>
      </c>
      <c r="D721" s="35">
        <v>6</v>
      </c>
      <c r="E721" s="35">
        <v>35</v>
      </c>
      <c r="F721" s="35">
        <v>14.91032</v>
      </c>
    </row>
    <row r="722" spans="1:6">
      <c r="A722" s="35">
        <v>214</v>
      </c>
      <c r="B722" s="35">
        <v>449500</v>
      </c>
      <c r="C722" s="35">
        <v>279500</v>
      </c>
      <c r="D722" s="35">
        <v>6</v>
      </c>
      <c r="E722" s="35">
        <v>35</v>
      </c>
      <c r="F722" s="35">
        <v>17.892690000000002</v>
      </c>
    </row>
    <row r="723" spans="1:6">
      <c r="A723" s="35">
        <v>214</v>
      </c>
      <c r="B723" s="35">
        <v>450500</v>
      </c>
      <c r="C723" s="35">
        <v>279500</v>
      </c>
      <c r="D723" s="35">
        <v>6</v>
      </c>
      <c r="E723" s="35">
        <v>35</v>
      </c>
      <c r="F723" s="35">
        <v>17.321290000000001</v>
      </c>
    </row>
    <row r="724" spans="1:6">
      <c r="A724" s="35">
        <v>214</v>
      </c>
      <c r="B724" s="35">
        <v>451500</v>
      </c>
      <c r="C724" s="35">
        <v>279500</v>
      </c>
      <c r="D724" s="35">
        <v>6</v>
      </c>
      <c r="E724" s="35">
        <v>35</v>
      </c>
      <c r="F724" s="35">
        <v>18.282060000000001</v>
      </c>
    </row>
    <row r="725" spans="1:6">
      <c r="A725" s="35">
        <v>214</v>
      </c>
      <c r="B725" s="35">
        <v>452500</v>
      </c>
      <c r="C725" s="35">
        <v>279500</v>
      </c>
      <c r="D725" s="35">
        <v>6</v>
      </c>
      <c r="E725" s="35">
        <v>35</v>
      </c>
      <c r="F725" s="35">
        <v>17.542680000000001</v>
      </c>
    </row>
    <row r="726" spans="1:6">
      <c r="A726" s="35">
        <v>214</v>
      </c>
      <c r="B726" s="35">
        <v>453500</v>
      </c>
      <c r="C726" s="35">
        <v>279500</v>
      </c>
      <c r="D726" s="35">
        <v>6</v>
      </c>
      <c r="E726" s="35">
        <v>35</v>
      </c>
      <c r="F726" s="35">
        <v>15.23118</v>
      </c>
    </row>
    <row r="727" spans="1:6">
      <c r="A727" s="35">
        <v>214</v>
      </c>
      <c r="B727" s="35">
        <v>439500</v>
      </c>
      <c r="C727" s="35">
        <v>278500</v>
      </c>
      <c r="D727" s="35">
        <v>6</v>
      </c>
      <c r="E727" s="35">
        <v>35</v>
      </c>
      <c r="F727" s="35">
        <v>15.623329999999999</v>
      </c>
    </row>
    <row r="728" spans="1:6">
      <c r="A728" s="35">
        <v>214</v>
      </c>
      <c r="B728" s="35">
        <v>440500</v>
      </c>
      <c r="C728" s="35">
        <v>278500</v>
      </c>
      <c r="D728" s="35">
        <v>6</v>
      </c>
      <c r="E728" s="35">
        <v>35</v>
      </c>
      <c r="F728" s="35">
        <v>13.742459999999999</v>
      </c>
    </row>
    <row r="729" spans="1:6">
      <c r="A729" s="35">
        <v>214</v>
      </c>
      <c r="B729" s="35">
        <v>441500</v>
      </c>
      <c r="C729" s="35">
        <v>278500</v>
      </c>
      <c r="D729" s="35">
        <v>6</v>
      </c>
      <c r="E729" s="35">
        <v>35</v>
      </c>
      <c r="F729" s="35">
        <v>12.83437</v>
      </c>
    </row>
    <row r="730" spans="1:6">
      <c r="A730" s="35">
        <v>214</v>
      </c>
      <c r="B730" s="35">
        <v>442500</v>
      </c>
      <c r="C730" s="35">
        <v>278500</v>
      </c>
      <c r="D730" s="35">
        <v>6</v>
      </c>
      <c r="E730" s="35">
        <v>35</v>
      </c>
      <c r="F730" s="35">
        <v>12.394450000000001</v>
      </c>
    </row>
    <row r="731" spans="1:6">
      <c r="A731" s="35">
        <v>214</v>
      </c>
      <c r="B731" s="35">
        <v>443500</v>
      </c>
      <c r="C731" s="35">
        <v>278500</v>
      </c>
      <c r="D731" s="35">
        <v>6</v>
      </c>
      <c r="E731" s="35">
        <v>35</v>
      </c>
      <c r="F731" s="35">
        <v>12.30842</v>
      </c>
    </row>
    <row r="732" spans="1:6">
      <c r="A732" s="35">
        <v>214</v>
      </c>
      <c r="B732" s="35">
        <v>444500</v>
      </c>
      <c r="C732" s="35">
        <v>278500</v>
      </c>
      <c r="D732" s="35">
        <v>6</v>
      </c>
      <c r="E732" s="35">
        <v>35</v>
      </c>
      <c r="F732" s="35">
        <v>12.149139999999999</v>
      </c>
    </row>
    <row r="733" spans="1:6">
      <c r="A733" s="35">
        <v>214</v>
      </c>
      <c r="B733" s="35">
        <v>445500</v>
      </c>
      <c r="C733" s="35">
        <v>278500</v>
      </c>
      <c r="D733" s="35">
        <v>6</v>
      </c>
      <c r="E733" s="35">
        <v>35</v>
      </c>
      <c r="F733" s="35">
        <v>12.82114</v>
      </c>
    </row>
    <row r="734" spans="1:6">
      <c r="A734" s="35">
        <v>214</v>
      </c>
      <c r="B734" s="35">
        <v>446500</v>
      </c>
      <c r="C734" s="35">
        <v>278500</v>
      </c>
      <c r="D734" s="35">
        <v>6</v>
      </c>
      <c r="E734" s="35">
        <v>35</v>
      </c>
      <c r="F734" s="35">
        <v>12.215249999999999</v>
      </c>
    </row>
    <row r="735" spans="1:6">
      <c r="A735" s="35">
        <v>214</v>
      </c>
      <c r="B735" s="35">
        <v>447500</v>
      </c>
      <c r="C735" s="35">
        <v>278500</v>
      </c>
      <c r="D735" s="35">
        <v>6</v>
      </c>
      <c r="E735" s="35">
        <v>35</v>
      </c>
      <c r="F735" s="35">
        <v>12.39776</v>
      </c>
    </row>
    <row r="736" spans="1:6">
      <c r="A736" s="35">
        <v>214</v>
      </c>
      <c r="B736" s="35">
        <v>448500</v>
      </c>
      <c r="C736" s="35">
        <v>278500</v>
      </c>
      <c r="D736" s="35">
        <v>6</v>
      </c>
      <c r="E736" s="35">
        <v>35</v>
      </c>
      <c r="F736" s="35">
        <v>12.71138</v>
      </c>
    </row>
    <row r="737" spans="1:6">
      <c r="A737" s="35">
        <v>214</v>
      </c>
      <c r="B737" s="35">
        <v>449500</v>
      </c>
      <c r="C737" s="35">
        <v>278500</v>
      </c>
      <c r="D737" s="35">
        <v>6</v>
      </c>
      <c r="E737" s="35">
        <v>35</v>
      </c>
      <c r="F737" s="35">
        <v>13.39794</v>
      </c>
    </row>
    <row r="738" spans="1:6">
      <c r="A738" s="35">
        <v>214</v>
      </c>
      <c r="B738" s="35">
        <v>450500</v>
      </c>
      <c r="C738" s="35">
        <v>278500</v>
      </c>
      <c r="D738" s="35">
        <v>6</v>
      </c>
      <c r="E738" s="35">
        <v>35</v>
      </c>
      <c r="F738" s="35">
        <v>14.125920000000001</v>
      </c>
    </row>
    <row r="739" spans="1:6">
      <c r="A739" s="35">
        <v>214</v>
      </c>
      <c r="B739" s="35">
        <v>451500</v>
      </c>
      <c r="C739" s="35">
        <v>278500</v>
      </c>
      <c r="D739" s="35">
        <v>6</v>
      </c>
      <c r="E739" s="35">
        <v>35</v>
      </c>
      <c r="F739" s="35">
        <v>15.486499999999999</v>
      </c>
    </row>
    <row r="740" spans="1:6">
      <c r="A740" s="35">
        <v>214</v>
      </c>
      <c r="B740" s="35">
        <v>452500</v>
      </c>
      <c r="C740" s="35">
        <v>278500</v>
      </c>
      <c r="D740" s="35">
        <v>6</v>
      </c>
      <c r="E740" s="35">
        <v>35</v>
      </c>
      <c r="F740" s="35">
        <v>13.66511</v>
      </c>
    </row>
    <row r="741" spans="1:6">
      <c r="A741" s="35">
        <v>214</v>
      </c>
      <c r="B741" s="35">
        <v>453500</v>
      </c>
      <c r="C741" s="35">
        <v>278500</v>
      </c>
      <c r="D741" s="35">
        <v>6</v>
      </c>
      <c r="E741" s="35">
        <v>35</v>
      </c>
      <c r="F741" s="35">
        <v>16.24785</v>
      </c>
    </row>
    <row r="742" spans="1:6">
      <c r="A742" s="35">
        <v>214</v>
      </c>
      <c r="B742" s="35">
        <v>439500</v>
      </c>
      <c r="C742" s="35">
        <v>277500</v>
      </c>
      <c r="D742" s="35">
        <v>6</v>
      </c>
      <c r="E742" s="35">
        <v>35</v>
      </c>
      <c r="F742" s="35">
        <v>15.75257</v>
      </c>
    </row>
    <row r="743" spans="1:6">
      <c r="A743" s="35">
        <v>214</v>
      </c>
      <c r="B743" s="35">
        <v>440500</v>
      </c>
      <c r="C743" s="35">
        <v>277500</v>
      </c>
      <c r="D743" s="35">
        <v>6</v>
      </c>
      <c r="E743" s="35">
        <v>35</v>
      </c>
      <c r="F743" s="35">
        <v>13.785209999999999</v>
      </c>
    </row>
    <row r="744" spans="1:6">
      <c r="A744" s="35">
        <v>214</v>
      </c>
      <c r="B744" s="35">
        <v>441500</v>
      </c>
      <c r="C744" s="35">
        <v>277500</v>
      </c>
      <c r="D744" s="35">
        <v>6</v>
      </c>
      <c r="E744" s="35">
        <v>35</v>
      </c>
      <c r="F744" s="35">
        <v>12.632389999999999</v>
      </c>
    </row>
    <row r="745" spans="1:6">
      <c r="A745" s="35">
        <v>214</v>
      </c>
      <c r="B745" s="35">
        <v>442500</v>
      </c>
      <c r="C745" s="35">
        <v>277500</v>
      </c>
      <c r="D745" s="35">
        <v>6</v>
      </c>
      <c r="E745" s="35">
        <v>35</v>
      </c>
      <c r="F745" s="35">
        <v>12.42501</v>
      </c>
    </row>
    <row r="746" spans="1:6">
      <c r="A746" s="35">
        <v>214</v>
      </c>
      <c r="B746" s="35">
        <v>443500</v>
      </c>
      <c r="C746" s="35">
        <v>277500</v>
      </c>
      <c r="D746" s="35">
        <v>6</v>
      </c>
      <c r="E746" s="35">
        <v>35</v>
      </c>
      <c r="F746" s="35">
        <v>12.128769999999999</v>
      </c>
    </row>
    <row r="747" spans="1:6">
      <c r="A747" s="35">
        <v>214</v>
      </c>
      <c r="B747" s="35">
        <v>444500</v>
      </c>
      <c r="C747" s="35">
        <v>277500</v>
      </c>
      <c r="D747" s="35">
        <v>6</v>
      </c>
      <c r="E747" s="35">
        <v>35</v>
      </c>
      <c r="F747" s="35">
        <v>11.876749999999999</v>
      </c>
    </row>
    <row r="748" spans="1:6">
      <c r="A748" s="35">
        <v>214</v>
      </c>
      <c r="B748" s="35">
        <v>445500</v>
      </c>
      <c r="C748" s="35">
        <v>277500</v>
      </c>
      <c r="D748" s="35">
        <v>6</v>
      </c>
      <c r="E748" s="35">
        <v>35</v>
      </c>
      <c r="F748" s="35">
        <v>11.935040000000001</v>
      </c>
    </row>
    <row r="749" spans="1:6">
      <c r="A749" s="35">
        <v>214</v>
      </c>
      <c r="B749" s="35">
        <v>446500</v>
      </c>
      <c r="C749" s="35">
        <v>277500</v>
      </c>
      <c r="D749" s="35">
        <v>6</v>
      </c>
      <c r="E749" s="35">
        <v>35</v>
      </c>
      <c r="F749" s="35">
        <v>12.694739999999999</v>
      </c>
    </row>
    <row r="750" spans="1:6">
      <c r="A750" s="35">
        <v>214</v>
      </c>
      <c r="B750" s="35">
        <v>447500</v>
      </c>
      <c r="C750" s="35">
        <v>277500</v>
      </c>
      <c r="D750" s="35">
        <v>6</v>
      </c>
      <c r="E750" s="35">
        <v>35</v>
      </c>
      <c r="F750" s="35">
        <v>12.434760000000001</v>
      </c>
    </row>
    <row r="751" spans="1:6">
      <c r="A751" s="35">
        <v>214</v>
      </c>
      <c r="B751" s="35">
        <v>448500</v>
      </c>
      <c r="C751" s="35">
        <v>277500</v>
      </c>
      <c r="D751" s="35">
        <v>6</v>
      </c>
      <c r="E751" s="35">
        <v>35</v>
      </c>
      <c r="F751" s="35">
        <v>12.739089999999999</v>
      </c>
    </row>
    <row r="752" spans="1:6">
      <c r="A752" s="35">
        <v>214</v>
      </c>
      <c r="B752" s="35">
        <v>449500</v>
      </c>
      <c r="C752" s="35">
        <v>277500</v>
      </c>
      <c r="D752" s="35">
        <v>6</v>
      </c>
      <c r="E752" s="35">
        <v>35</v>
      </c>
      <c r="F752" s="35">
        <v>16.023489999999999</v>
      </c>
    </row>
    <row r="753" spans="1:6">
      <c r="A753" s="35">
        <v>214</v>
      </c>
      <c r="B753" s="35">
        <v>450500</v>
      </c>
      <c r="C753" s="35">
        <v>277500</v>
      </c>
      <c r="D753" s="35">
        <v>6</v>
      </c>
      <c r="E753" s="35">
        <v>35</v>
      </c>
      <c r="F753" s="35">
        <v>17.291160000000001</v>
      </c>
    </row>
    <row r="754" spans="1:6">
      <c r="A754" s="35">
        <v>214</v>
      </c>
      <c r="B754" s="35">
        <v>451500</v>
      </c>
      <c r="C754" s="35">
        <v>277500</v>
      </c>
      <c r="D754" s="35">
        <v>6</v>
      </c>
      <c r="E754" s="35">
        <v>35</v>
      </c>
      <c r="F754" s="35">
        <v>15.9251</v>
      </c>
    </row>
    <row r="755" spans="1:6">
      <c r="A755" s="35">
        <v>214</v>
      </c>
      <c r="B755" s="35">
        <v>452500</v>
      </c>
      <c r="C755" s="35">
        <v>277500</v>
      </c>
      <c r="D755" s="35">
        <v>6</v>
      </c>
      <c r="E755" s="35">
        <v>35</v>
      </c>
      <c r="F755" s="35">
        <v>14.02337</v>
      </c>
    </row>
    <row r="756" spans="1:6">
      <c r="A756" s="35">
        <v>214</v>
      </c>
      <c r="B756" s="35">
        <v>453500</v>
      </c>
      <c r="C756" s="35">
        <v>277500</v>
      </c>
      <c r="D756" s="35">
        <v>6</v>
      </c>
      <c r="E756" s="35">
        <v>35</v>
      </c>
      <c r="F756" s="35">
        <v>12.715680000000001</v>
      </c>
    </row>
    <row r="757" spans="1:6">
      <c r="A757" s="35">
        <v>214</v>
      </c>
      <c r="B757" s="35">
        <v>454500</v>
      </c>
      <c r="C757" s="35">
        <v>277500</v>
      </c>
      <c r="D757" s="35">
        <v>6</v>
      </c>
      <c r="E757" s="35">
        <v>35</v>
      </c>
      <c r="F757" s="35">
        <v>12.89906</v>
      </c>
    </row>
    <row r="758" spans="1:6">
      <c r="A758" s="35">
        <v>214</v>
      </c>
      <c r="B758" s="35">
        <v>438500</v>
      </c>
      <c r="C758" s="35">
        <v>276500</v>
      </c>
      <c r="D758" s="35">
        <v>6</v>
      </c>
      <c r="E758" s="35">
        <v>35</v>
      </c>
      <c r="F758" s="35">
        <v>15.54142</v>
      </c>
    </row>
    <row r="759" spans="1:6">
      <c r="A759" s="35">
        <v>214</v>
      </c>
      <c r="B759" s="35">
        <v>439500</v>
      </c>
      <c r="C759" s="35">
        <v>276500</v>
      </c>
      <c r="D759" s="35">
        <v>6</v>
      </c>
      <c r="E759" s="35">
        <v>35</v>
      </c>
      <c r="F759" s="35">
        <v>13.55452</v>
      </c>
    </row>
    <row r="760" spans="1:6">
      <c r="A760" s="35">
        <v>214</v>
      </c>
      <c r="B760" s="35">
        <v>440500</v>
      </c>
      <c r="C760" s="35">
        <v>276500</v>
      </c>
      <c r="D760" s="35">
        <v>6</v>
      </c>
      <c r="E760" s="35">
        <v>35</v>
      </c>
      <c r="F760" s="35">
        <v>13.19102</v>
      </c>
    </row>
    <row r="761" spans="1:6">
      <c r="A761" s="35">
        <v>214</v>
      </c>
      <c r="B761" s="35">
        <v>441500</v>
      </c>
      <c r="C761" s="35">
        <v>276500</v>
      </c>
      <c r="D761" s="35">
        <v>6</v>
      </c>
      <c r="E761" s="35">
        <v>35</v>
      </c>
      <c r="F761" s="35">
        <v>12.85375</v>
      </c>
    </row>
    <row r="762" spans="1:6">
      <c r="A762" s="35">
        <v>214</v>
      </c>
      <c r="B762" s="35">
        <v>442500</v>
      </c>
      <c r="C762" s="35">
        <v>276500</v>
      </c>
      <c r="D762" s="35">
        <v>6</v>
      </c>
      <c r="E762" s="35">
        <v>35</v>
      </c>
      <c r="F762" s="35">
        <v>12.521559999999999</v>
      </c>
    </row>
    <row r="763" spans="1:6">
      <c r="A763" s="35">
        <v>214</v>
      </c>
      <c r="B763" s="35">
        <v>443500</v>
      </c>
      <c r="C763" s="35">
        <v>276500</v>
      </c>
      <c r="D763" s="35">
        <v>6</v>
      </c>
      <c r="E763" s="35">
        <v>35</v>
      </c>
      <c r="F763" s="35">
        <v>12.18666</v>
      </c>
    </row>
    <row r="764" spans="1:6">
      <c r="A764" s="35">
        <v>214</v>
      </c>
      <c r="B764" s="35">
        <v>444500</v>
      </c>
      <c r="C764" s="35">
        <v>276500</v>
      </c>
      <c r="D764" s="35">
        <v>6</v>
      </c>
      <c r="E764" s="35">
        <v>35</v>
      </c>
      <c r="F764" s="35">
        <v>12.152060000000001</v>
      </c>
    </row>
    <row r="765" spans="1:6">
      <c r="A765" s="35">
        <v>214</v>
      </c>
      <c r="B765" s="35">
        <v>445500</v>
      </c>
      <c r="C765" s="35">
        <v>276500</v>
      </c>
      <c r="D765" s="35">
        <v>6</v>
      </c>
      <c r="E765" s="35">
        <v>35</v>
      </c>
      <c r="F765" s="35">
        <v>11.839740000000001</v>
      </c>
    </row>
    <row r="766" spans="1:6">
      <c r="A766" s="35">
        <v>214</v>
      </c>
      <c r="B766" s="35">
        <v>446500</v>
      </c>
      <c r="C766" s="35">
        <v>276500</v>
      </c>
      <c r="D766" s="35">
        <v>6</v>
      </c>
      <c r="E766" s="35">
        <v>35</v>
      </c>
      <c r="F766" s="35">
        <v>11.892749999999999</v>
      </c>
    </row>
    <row r="767" spans="1:6">
      <c r="A767" s="35">
        <v>214</v>
      </c>
      <c r="B767" s="35">
        <v>447500</v>
      </c>
      <c r="C767" s="35">
        <v>276500</v>
      </c>
      <c r="D767" s="35">
        <v>6</v>
      </c>
      <c r="E767" s="35">
        <v>35</v>
      </c>
      <c r="F767" s="35">
        <v>13.2334</v>
      </c>
    </row>
    <row r="768" spans="1:6">
      <c r="A768" s="35">
        <v>214</v>
      </c>
      <c r="B768" s="35">
        <v>448500</v>
      </c>
      <c r="C768" s="35">
        <v>276500</v>
      </c>
      <c r="D768" s="35">
        <v>6</v>
      </c>
      <c r="E768" s="35">
        <v>35</v>
      </c>
      <c r="F768" s="35">
        <v>12.856669999999999</v>
      </c>
    </row>
    <row r="769" spans="1:6">
      <c r="A769" s="35">
        <v>214</v>
      </c>
      <c r="B769" s="35">
        <v>449500</v>
      </c>
      <c r="C769" s="35">
        <v>276500</v>
      </c>
      <c r="D769" s="35">
        <v>6</v>
      </c>
      <c r="E769" s="35">
        <v>35</v>
      </c>
      <c r="F769" s="35">
        <v>17.522120000000001</v>
      </c>
    </row>
    <row r="770" spans="1:6">
      <c r="A770" s="35">
        <v>214</v>
      </c>
      <c r="B770" s="35">
        <v>450500</v>
      </c>
      <c r="C770" s="35">
        <v>276500</v>
      </c>
      <c r="D770" s="35">
        <v>6</v>
      </c>
      <c r="E770" s="35">
        <v>35</v>
      </c>
      <c r="F770" s="35">
        <v>18.38467</v>
      </c>
    </row>
    <row r="771" spans="1:6">
      <c r="A771" s="35">
        <v>214</v>
      </c>
      <c r="B771" s="35">
        <v>451500</v>
      </c>
      <c r="C771" s="35">
        <v>276500</v>
      </c>
      <c r="D771" s="35">
        <v>6</v>
      </c>
      <c r="E771" s="35">
        <v>35</v>
      </c>
      <c r="F771" s="35">
        <v>17.992319999999999</v>
      </c>
    </row>
    <row r="772" spans="1:6">
      <c r="A772" s="35">
        <v>214</v>
      </c>
      <c r="B772" s="35">
        <v>452500</v>
      </c>
      <c r="C772" s="35">
        <v>276500</v>
      </c>
      <c r="D772" s="35">
        <v>6</v>
      </c>
      <c r="E772" s="35">
        <v>35</v>
      </c>
      <c r="F772" s="35">
        <v>13.859769999999999</v>
      </c>
    </row>
    <row r="773" spans="1:6">
      <c r="A773" s="35">
        <v>214</v>
      </c>
      <c r="B773" s="35">
        <v>453500</v>
      </c>
      <c r="C773" s="35">
        <v>276500</v>
      </c>
      <c r="D773" s="35">
        <v>6</v>
      </c>
      <c r="E773" s="35">
        <v>35</v>
      </c>
      <c r="F773" s="35">
        <v>12.34371</v>
      </c>
    </row>
    <row r="774" spans="1:6">
      <c r="A774" s="35">
        <v>214</v>
      </c>
      <c r="B774" s="35">
        <v>454500</v>
      </c>
      <c r="C774" s="35">
        <v>276500</v>
      </c>
      <c r="D774" s="35">
        <v>6</v>
      </c>
      <c r="E774" s="35">
        <v>35</v>
      </c>
      <c r="F774" s="35">
        <v>11.986750000000001</v>
      </c>
    </row>
    <row r="775" spans="1:6">
      <c r="A775" s="35">
        <v>214</v>
      </c>
      <c r="B775" s="35">
        <v>437500</v>
      </c>
      <c r="C775" s="35">
        <v>275500</v>
      </c>
      <c r="D775" s="35">
        <v>6</v>
      </c>
      <c r="E775" s="35">
        <v>35</v>
      </c>
      <c r="F775" s="35">
        <v>16.07244</v>
      </c>
    </row>
    <row r="776" spans="1:6">
      <c r="A776" s="35">
        <v>214</v>
      </c>
      <c r="B776" s="35">
        <v>438500</v>
      </c>
      <c r="C776" s="35">
        <v>275500</v>
      </c>
      <c r="D776" s="35">
        <v>6</v>
      </c>
      <c r="E776" s="35">
        <v>35</v>
      </c>
      <c r="F776" s="35">
        <v>13.83333</v>
      </c>
    </row>
    <row r="777" spans="1:6">
      <c r="A777" s="35">
        <v>214</v>
      </c>
      <c r="B777" s="35">
        <v>439500</v>
      </c>
      <c r="C777" s="35">
        <v>275500</v>
      </c>
      <c r="D777" s="35">
        <v>6</v>
      </c>
      <c r="E777" s="35">
        <v>35</v>
      </c>
      <c r="F777" s="35">
        <v>13.040660000000001</v>
      </c>
    </row>
    <row r="778" spans="1:6">
      <c r="A778" s="35">
        <v>214</v>
      </c>
      <c r="B778" s="35">
        <v>440500</v>
      </c>
      <c r="C778" s="35">
        <v>275500</v>
      </c>
      <c r="D778" s="35">
        <v>6</v>
      </c>
      <c r="E778" s="35">
        <v>35</v>
      </c>
      <c r="F778" s="35">
        <v>12.611409999999999</v>
      </c>
    </row>
    <row r="779" spans="1:6">
      <c r="A779" s="35">
        <v>214</v>
      </c>
      <c r="B779" s="35">
        <v>441500</v>
      </c>
      <c r="C779" s="35">
        <v>275500</v>
      </c>
      <c r="D779" s="35">
        <v>6</v>
      </c>
      <c r="E779" s="35">
        <v>35</v>
      </c>
      <c r="F779" s="35">
        <v>12.52314</v>
      </c>
    </row>
    <row r="780" spans="1:6">
      <c r="A780" s="35">
        <v>214</v>
      </c>
      <c r="B780" s="35">
        <v>442500</v>
      </c>
      <c r="C780" s="35">
        <v>275500</v>
      </c>
      <c r="D780" s="35">
        <v>6</v>
      </c>
      <c r="E780" s="35">
        <v>35</v>
      </c>
      <c r="F780" s="35">
        <v>12.09639</v>
      </c>
    </row>
    <row r="781" spans="1:6">
      <c r="A781" s="35">
        <v>214</v>
      </c>
      <c r="B781" s="35">
        <v>443500</v>
      </c>
      <c r="C781" s="35">
        <v>275500</v>
      </c>
      <c r="D781" s="35">
        <v>6</v>
      </c>
      <c r="E781" s="35">
        <v>35</v>
      </c>
      <c r="F781" s="35">
        <v>11.515829999999999</v>
      </c>
    </row>
    <row r="782" spans="1:6">
      <c r="A782" s="35">
        <v>214</v>
      </c>
      <c r="B782" s="35">
        <v>444500</v>
      </c>
      <c r="C782" s="35">
        <v>275500</v>
      </c>
      <c r="D782" s="35">
        <v>6</v>
      </c>
      <c r="E782" s="35">
        <v>35</v>
      </c>
      <c r="F782" s="35">
        <v>11.57596</v>
      </c>
    </row>
    <row r="783" spans="1:6">
      <c r="A783" s="35">
        <v>214</v>
      </c>
      <c r="B783" s="35">
        <v>445500</v>
      </c>
      <c r="C783" s="35">
        <v>275500</v>
      </c>
      <c r="D783" s="35">
        <v>6</v>
      </c>
      <c r="E783" s="35">
        <v>35</v>
      </c>
      <c r="F783" s="35">
        <v>12.02337</v>
      </c>
    </row>
    <row r="784" spans="1:6">
      <c r="A784" s="35">
        <v>214</v>
      </c>
      <c r="B784" s="35">
        <v>446500</v>
      </c>
      <c r="C784" s="35">
        <v>275500</v>
      </c>
      <c r="D784" s="35">
        <v>6</v>
      </c>
      <c r="E784" s="35">
        <v>35</v>
      </c>
      <c r="F784" s="35">
        <v>12.128959999999999</v>
      </c>
    </row>
    <row r="785" spans="1:6">
      <c r="A785" s="35">
        <v>214</v>
      </c>
      <c r="B785" s="35">
        <v>447500</v>
      </c>
      <c r="C785" s="35">
        <v>275500</v>
      </c>
      <c r="D785" s="35">
        <v>6</v>
      </c>
      <c r="E785" s="35">
        <v>35</v>
      </c>
      <c r="F785" s="35">
        <v>13.143230000000001</v>
      </c>
    </row>
    <row r="786" spans="1:6">
      <c r="A786" s="35">
        <v>214</v>
      </c>
      <c r="B786" s="35">
        <v>448500</v>
      </c>
      <c r="C786" s="35">
        <v>275500</v>
      </c>
      <c r="D786" s="35">
        <v>6</v>
      </c>
      <c r="E786" s="35">
        <v>35</v>
      </c>
      <c r="F786" s="35">
        <v>15.531750000000001</v>
      </c>
    </row>
    <row r="787" spans="1:6">
      <c r="A787" s="35">
        <v>214</v>
      </c>
      <c r="B787" s="35">
        <v>449500</v>
      </c>
      <c r="C787" s="35">
        <v>275500</v>
      </c>
      <c r="D787" s="35">
        <v>6</v>
      </c>
      <c r="E787" s="35">
        <v>35</v>
      </c>
      <c r="F787" s="35">
        <v>16.4282</v>
      </c>
    </row>
    <row r="788" spans="1:6">
      <c r="A788" s="35">
        <v>214</v>
      </c>
      <c r="B788" s="35">
        <v>450500</v>
      </c>
      <c r="C788" s="35">
        <v>275500</v>
      </c>
      <c r="D788" s="35">
        <v>6</v>
      </c>
      <c r="E788" s="35">
        <v>35</v>
      </c>
      <c r="F788" s="35">
        <v>21.379650000000002</v>
      </c>
    </row>
    <row r="789" spans="1:6">
      <c r="A789" s="35">
        <v>214</v>
      </c>
      <c r="B789" s="35">
        <v>451500</v>
      </c>
      <c r="C789" s="35">
        <v>275500</v>
      </c>
      <c r="D789" s="35">
        <v>6</v>
      </c>
      <c r="E789" s="35">
        <v>35</v>
      </c>
      <c r="F789" s="35">
        <v>16.40729</v>
      </c>
    </row>
    <row r="790" spans="1:6">
      <c r="A790" s="35">
        <v>214</v>
      </c>
      <c r="B790" s="35">
        <v>452500</v>
      </c>
      <c r="C790" s="35">
        <v>275500</v>
      </c>
      <c r="D790" s="35">
        <v>6</v>
      </c>
      <c r="E790" s="35">
        <v>35</v>
      </c>
      <c r="F790" s="35">
        <v>12.91391</v>
      </c>
    </row>
    <row r="791" spans="1:6">
      <c r="A791" s="35">
        <v>214</v>
      </c>
      <c r="B791" s="35">
        <v>453500</v>
      </c>
      <c r="C791" s="35">
        <v>275500</v>
      </c>
      <c r="D791" s="35">
        <v>6</v>
      </c>
      <c r="E791" s="35">
        <v>35</v>
      </c>
      <c r="F791" s="35">
        <v>12.20623</v>
      </c>
    </row>
    <row r="792" spans="1:6">
      <c r="A792" s="35">
        <v>214</v>
      </c>
      <c r="B792" s="35">
        <v>454500</v>
      </c>
      <c r="C792" s="35">
        <v>275500</v>
      </c>
      <c r="D792" s="35">
        <v>6</v>
      </c>
      <c r="E792" s="35">
        <v>35</v>
      </c>
      <c r="F792" s="35">
        <v>11.61271</v>
      </c>
    </row>
    <row r="793" spans="1:6">
      <c r="A793" s="35">
        <v>214</v>
      </c>
      <c r="B793" s="35">
        <v>455500</v>
      </c>
      <c r="C793" s="35">
        <v>275500</v>
      </c>
      <c r="D793" s="35">
        <v>6</v>
      </c>
      <c r="E793" s="35">
        <v>35</v>
      </c>
      <c r="F793" s="35">
        <v>12.310790000000001</v>
      </c>
    </row>
    <row r="794" spans="1:6">
      <c r="A794" s="35">
        <v>214</v>
      </c>
      <c r="B794" s="35">
        <v>437500</v>
      </c>
      <c r="C794" s="35">
        <v>274500</v>
      </c>
      <c r="D794" s="35">
        <v>6</v>
      </c>
      <c r="E794" s="35">
        <v>35</v>
      </c>
      <c r="F794" s="35">
        <v>15.675689999999999</v>
      </c>
    </row>
    <row r="795" spans="1:6">
      <c r="A795" s="35">
        <v>214</v>
      </c>
      <c r="B795" s="35">
        <v>438500</v>
      </c>
      <c r="C795" s="35">
        <v>274500</v>
      </c>
      <c r="D795" s="35">
        <v>6</v>
      </c>
      <c r="E795" s="35">
        <v>35</v>
      </c>
      <c r="F795" s="35">
        <v>14.386229999999999</v>
      </c>
    </row>
    <row r="796" spans="1:6">
      <c r="A796" s="35">
        <v>214</v>
      </c>
      <c r="B796" s="35">
        <v>439500</v>
      </c>
      <c r="C796" s="35">
        <v>274500</v>
      </c>
      <c r="D796" s="35">
        <v>6</v>
      </c>
      <c r="E796" s="35">
        <v>35</v>
      </c>
      <c r="F796" s="35">
        <v>13.497780000000001</v>
      </c>
    </row>
    <row r="797" spans="1:6">
      <c r="A797" s="35">
        <v>214</v>
      </c>
      <c r="B797" s="35">
        <v>440500</v>
      </c>
      <c r="C797" s="35">
        <v>274500</v>
      </c>
      <c r="D797" s="35">
        <v>6</v>
      </c>
      <c r="E797" s="35">
        <v>35</v>
      </c>
      <c r="F797" s="35">
        <v>12.176270000000001</v>
      </c>
    </row>
    <row r="798" spans="1:6">
      <c r="A798" s="35">
        <v>214</v>
      </c>
      <c r="B798" s="35">
        <v>441500</v>
      </c>
      <c r="C798" s="35">
        <v>274500</v>
      </c>
      <c r="D798" s="35">
        <v>6</v>
      </c>
      <c r="E798" s="35">
        <v>35</v>
      </c>
      <c r="F798" s="35">
        <v>12.01765</v>
      </c>
    </row>
    <row r="799" spans="1:6">
      <c r="A799" s="35">
        <v>214</v>
      </c>
      <c r="B799" s="35">
        <v>442500</v>
      </c>
      <c r="C799" s="35">
        <v>274500</v>
      </c>
      <c r="D799" s="35">
        <v>6</v>
      </c>
      <c r="E799" s="35">
        <v>35</v>
      </c>
      <c r="F799" s="35">
        <v>11.691560000000001</v>
      </c>
    </row>
    <row r="800" spans="1:6">
      <c r="A800" s="35">
        <v>214</v>
      </c>
      <c r="B800" s="35">
        <v>443500</v>
      </c>
      <c r="C800" s="35">
        <v>274500</v>
      </c>
      <c r="D800" s="35">
        <v>6</v>
      </c>
      <c r="E800" s="35">
        <v>35</v>
      </c>
      <c r="F800" s="35">
        <v>11.54233</v>
      </c>
    </row>
    <row r="801" spans="1:6">
      <c r="A801" s="35">
        <v>214</v>
      </c>
      <c r="B801" s="35">
        <v>444500</v>
      </c>
      <c r="C801" s="35">
        <v>274500</v>
      </c>
      <c r="D801" s="35">
        <v>6</v>
      </c>
      <c r="E801" s="35">
        <v>35</v>
      </c>
      <c r="F801" s="35">
        <v>11.95715</v>
      </c>
    </row>
    <row r="802" spans="1:6">
      <c r="A802" s="35">
        <v>214</v>
      </c>
      <c r="B802" s="35">
        <v>445500</v>
      </c>
      <c r="C802" s="35">
        <v>274500</v>
      </c>
      <c r="D802" s="35">
        <v>6</v>
      </c>
      <c r="E802" s="35">
        <v>35</v>
      </c>
      <c r="F802" s="35">
        <v>12.022550000000001</v>
      </c>
    </row>
    <row r="803" spans="1:6">
      <c r="A803" s="35">
        <v>214</v>
      </c>
      <c r="B803" s="35">
        <v>446500</v>
      </c>
      <c r="C803" s="35">
        <v>274500</v>
      </c>
      <c r="D803" s="35">
        <v>6</v>
      </c>
      <c r="E803" s="35">
        <v>35</v>
      </c>
      <c r="F803" s="35">
        <v>11.741020000000001</v>
      </c>
    </row>
    <row r="804" spans="1:6">
      <c r="A804" s="35">
        <v>214</v>
      </c>
      <c r="B804" s="35">
        <v>447500</v>
      </c>
      <c r="C804" s="35">
        <v>274500</v>
      </c>
      <c r="D804" s="35">
        <v>6</v>
      </c>
      <c r="E804" s="35">
        <v>35</v>
      </c>
      <c r="F804" s="35">
        <v>12.491680000000001</v>
      </c>
    </row>
    <row r="805" spans="1:6">
      <c r="A805" s="35">
        <v>214</v>
      </c>
      <c r="B805" s="35">
        <v>448500</v>
      </c>
      <c r="C805" s="35">
        <v>274500</v>
      </c>
      <c r="D805" s="35">
        <v>6</v>
      </c>
      <c r="E805" s="35">
        <v>35</v>
      </c>
      <c r="F805" s="35">
        <v>13.98926</v>
      </c>
    </row>
    <row r="806" spans="1:6">
      <c r="A806" s="35">
        <v>214</v>
      </c>
      <c r="B806" s="35">
        <v>449500</v>
      </c>
      <c r="C806" s="35">
        <v>274500</v>
      </c>
      <c r="D806" s="35">
        <v>6</v>
      </c>
      <c r="E806" s="35">
        <v>35</v>
      </c>
      <c r="F806" s="35">
        <v>14.85765</v>
      </c>
    </row>
    <row r="807" spans="1:6">
      <c r="A807" s="35">
        <v>214</v>
      </c>
      <c r="B807" s="35">
        <v>450500</v>
      </c>
      <c r="C807" s="35">
        <v>274500</v>
      </c>
      <c r="D807" s="35">
        <v>6</v>
      </c>
      <c r="E807" s="35">
        <v>35</v>
      </c>
      <c r="F807" s="35">
        <v>15.713279999999999</v>
      </c>
    </row>
    <row r="808" spans="1:6">
      <c r="A808" s="35">
        <v>214</v>
      </c>
      <c r="B808" s="35">
        <v>451500</v>
      </c>
      <c r="C808" s="35">
        <v>274500</v>
      </c>
      <c r="D808" s="35">
        <v>6</v>
      </c>
      <c r="E808" s="35">
        <v>35</v>
      </c>
      <c r="F808" s="35">
        <v>15.66512</v>
      </c>
    </row>
    <row r="809" spans="1:6">
      <c r="A809" s="35">
        <v>214</v>
      </c>
      <c r="B809" s="35">
        <v>452500</v>
      </c>
      <c r="C809" s="35">
        <v>274500</v>
      </c>
      <c r="D809" s="35">
        <v>6</v>
      </c>
      <c r="E809" s="35">
        <v>35</v>
      </c>
      <c r="F809" s="35">
        <v>14.29327</v>
      </c>
    </row>
    <row r="810" spans="1:6">
      <c r="A810" s="35">
        <v>214</v>
      </c>
      <c r="B810" s="35">
        <v>453500</v>
      </c>
      <c r="C810" s="35">
        <v>274500</v>
      </c>
      <c r="D810" s="35">
        <v>6</v>
      </c>
      <c r="E810" s="35">
        <v>35</v>
      </c>
      <c r="F810" s="35">
        <v>12.531969999999999</v>
      </c>
    </row>
    <row r="811" spans="1:6">
      <c r="A811" s="35">
        <v>214</v>
      </c>
      <c r="B811" s="35">
        <v>454500</v>
      </c>
      <c r="C811" s="35">
        <v>274500</v>
      </c>
      <c r="D811" s="35">
        <v>6</v>
      </c>
      <c r="E811" s="35">
        <v>35</v>
      </c>
      <c r="F811" s="35">
        <v>11.6531</v>
      </c>
    </row>
    <row r="812" spans="1:6">
      <c r="A812" s="35">
        <v>214</v>
      </c>
      <c r="B812" s="35">
        <v>455500</v>
      </c>
      <c r="C812" s="35">
        <v>274500</v>
      </c>
      <c r="D812" s="35">
        <v>6</v>
      </c>
      <c r="E812" s="35">
        <v>35</v>
      </c>
      <c r="F812" s="35">
        <v>11.539849999999999</v>
      </c>
    </row>
    <row r="813" spans="1:6">
      <c r="A813" s="35">
        <v>214</v>
      </c>
      <c r="B813" s="35">
        <v>437500</v>
      </c>
      <c r="C813" s="35">
        <v>273500</v>
      </c>
      <c r="D813" s="35">
        <v>6</v>
      </c>
      <c r="E813" s="35">
        <v>35</v>
      </c>
      <c r="F813" s="35">
        <v>12.72611</v>
      </c>
    </row>
    <row r="814" spans="1:6">
      <c r="A814" s="35">
        <v>214</v>
      </c>
      <c r="B814" s="35">
        <v>438500</v>
      </c>
      <c r="C814" s="35">
        <v>273500</v>
      </c>
      <c r="D814" s="35">
        <v>6</v>
      </c>
      <c r="E814" s="35">
        <v>35</v>
      </c>
      <c r="F814" s="35">
        <v>13.10375</v>
      </c>
    </row>
    <row r="815" spans="1:6">
      <c r="A815" s="35">
        <v>214</v>
      </c>
      <c r="B815" s="35">
        <v>439500</v>
      </c>
      <c r="C815" s="35">
        <v>273500</v>
      </c>
      <c r="D815" s="35">
        <v>6</v>
      </c>
      <c r="E815" s="35">
        <v>35</v>
      </c>
      <c r="F815" s="35">
        <v>12.044560000000001</v>
      </c>
    </row>
    <row r="816" spans="1:6">
      <c r="A816" s="35">
        <v>214</v>
      </c>
      <c r="B816" s="35">
        <v>440500</v>
      </c>
      <c r="C816" s="35">
        <v>273500</v>
      </c>
      <c r="D816" s="35">
        <v>6</v>
      </c>
      <c r="E816" s="35">
        <v>35</v>
      </c>
      <c r="F816" s="35">
        <v>12.94627</v>
      </c>
    </row>
    <row r="817" spans="1:6">
      <c r="A817" s="35">
        <v>214</v>
      </c>
      <c r="B817" s="35">
        <v>441500</v>
      </c>
      <c r="C817" s="35">
        <v>273500</v>
      </c>
      <c r="D817" s="35">
        <v>6</v>
      </c>
      <c r="E817" s="35">
        <v>35</v>
      </c>
      <c r="F817" s="35">
        <v>12.922739999999999</v>
      </c>
    </row>
    <row r="818" spans="1:6">
      <c r="A818" s="35">
        <v>214</v>
      </c>
      <c r="B818" s="35">
        <v>442500</v>
      </c>
      <c r="C818" s="35">
        <v>273500</v>
      </c>
      <c r="D818" s="35">
        <v>6</v>
      </c>
      <c r="E818" s="35">
        <v>35</v>
      </c>
      <c r="F818" s="35">
        <v>11.869149999999999</v>
      </c>
    </row>
    <row r="819" spans="1:6">
      <c r="A819" s="35">
        <v>214</v>
      </c>
      <c r="B819" s="35">
        <v>443500</v>
      </c>
      <c r="C819" s="35">
        <v>273500</v>
      </c>
      <c r="D819" s="35">
        <v>6</v>
      </c>
      <c r="E819" s="35">
        <v>35</v>
      </c>
      <c r="F819" s="35">
        <v>11.57164</v>
      </c>
    </row>
    <row r="820" spans="1:6">
      <c r="A820" s="35">
        <v>214</v>
      </c>
      <c r="B820" s="35">
        <v>444500</v>
      </c>
      <c r="C820" s="35">
        <v>273500</v>
      </c>
      <c r="D820" s="35">
        <v>6</v>
      </c>
      <c r="E820" s="35">
        <v>35</v>
      </c>
      <c r="F820" s="35">
        <v>14.314260000000001</v>
      </c>
    </row>
    <row r="821" spans="1:6">
      <c r="A821" s="35">
        <v>214</v>
      </c>
      <c r="B821" s="35">
        <v>445500</v>
      </c>
      <c r="C821" s="35">
        <v>273500</v>
      </c>
      <c r="D821" s="35">
        <v>6</v>
      </c>
      <c r="E821" s="35">
        <v>35</v>
      </c>
      <c r="F821" s="35">
        <v>11.84179</v>
      </c>
    </row>
    <row r="822" spans="1:6">
      <c r="A822" s="35">
        <v>214</v>
      </c>
      <c r="B822" s="35">
        <v>446500</v>
      </c>
      <c r="C822" s="35">
        <v>273500</v>
      </c>
      <c r="D822" s="35">
        <v>6</v>
      </c>
      <c r="E822" s="35">
        <v>35</v>
      </c>
      <c r="F822" s="35">
        <v>11.461869999999999</v>
      </c>
    </row>
    <row r="823" spans="1:6">
      <c r="A823" s="35">
        <v>214</v>
      </c>
      <c r="B823" s="35">
        <v>447500</v>
      </c>
      <c r="C823" s="35">
        <v>273500</v>
      </c>
      <c r="D823" s="35">
        <v>6</v>
      </c>
      <c r="E823" s="35">
        <v>35</v>
      </c>
      <c r="F823" s="35">
        <v>12.33009</v>
      </c>
    </row>
    <row r="824" spans="1:6">
      <c r="A824" s="35">
        <v>214</v>
      </c>
      <c r="B824" s="35">
        <v>448500</v>
      </c>
      <c r="C824" s="35">
        <v>273500</v>
      </c>
      <c r="D824" s="35">
        <v>6</v>
      </c>
      <c r="E824" s="35">
        <v>35</v>
      </c>
      <c r="F824" s="35">
        <v>13.152369999999999</v>
      </c>
    </row>
    <row r="825" spans="1:6">
      <c r="A825" s="35">
        <v>214</v>
      </c>
      <c r="B825" s="35">
        <v>449500</v>
      </c>
      <c r="C825" s="35">
        <v>273500</v>
      </c>
      <c r="D825" s="35">
        <v>6</v>
      </c>
      <c r="E825" s="35">
        <v>35</v>
      </c>
      <c r="F825" s="35">
        <v>14.13964</v>
      </c>
    </row>
    <row r="826" spans="1:6">
      <c r="A826" s="35">
        <v>214</v>
      </c>
      <c r="B826" s="35">
        <v>450500</v>
      </c>
      <c r="C826" s="35">
        <v>273500</v>
      </c>
      <c r="D826" s="35">
        <v>6</v>
      </c>
      <c r="E826" s="35">
        <v>35</v>
      </c>
      <c r="F826" s="35">
        <v>12.34895</v>
      </c>
    </row>
    <row r="827" spans="1:6">
      <c r="A827" s="35">
        <v>214</v>
      </c>
      <c r="B827" s="35">
        <v>451500</v>
      </c>
      <c r="C827" s="35">
        <v>273500</v>
      </c>
      <c r="D827" s="35">
        <v>6</v>
      </c>
      <c r="E827" s="35">
        <v>35</v>
      </c>
      <c r="F827" s="35">
        <v>12.249280000000001</v>
      </c>
    </row>
    <row r="828" spans="1:6">
      <c r="A828" s="35">
        <v>214</v>
      </c>
      <c r="B828" s="35">
        <v>452500</v>
      </c>
      <c r="C828" s="35">
        <v>273500</v>
      </c>
      <c r="D828" s="35">
        <v>6</v>
      </c>
      <c r="E828" s="35">
        <v>35</v>
      </c>
      <c r="F828" s="35">
        <v>13.28054</v>
      </c>
    </row>
    <row r="829" spans="1:6">
      <c r="A829" s="35">
        <v>214</v>
      </c>
      <c r="B829" s="35">
        <v>453500</v>
      </c>
      <c r="C829" s="35">
        <v>273500</v>
      </c>
      <c r="D829" s="35">
        <v>6</v>
      </c>
      <c r="E829" s="35">
        <v>35</v>
      </c>
      <c r="F829" s="35">
        <v>13.1325</v>
      </c>
    </row>
    <row r="830" spans="1:6">
      <c r="A830" s="35">
        <v>214</v>
      </c>
      <c r="B830" s="35">
        <v>454500</v>
      </c>
      <c r="C830" s="35">
        <v>273500</v>
      </c>
      <c r="D830" s="35">
        <v>6</v>
      </c>
      <c r="E830" s="35">
        <v>35</v>
      </c>
      <c r="F830" s="35">
        <v>11.55233</v>
      </c>
    </row>
    <row r="831" spans="1:6">
      <c r="A831" s="35">
        <v>214</v>
      </c>
      <c r="B831" s="35">
        <v>455500</v>
      </c>
      <c r="C831" s="35">
        <v>273500</v>
      </c>
      <c r="D831" s="35">
        <v>6</v>
      </c>
      <c r="E831" s="35">
        <v>35</v>
      </c>
      <c r="F831" s="35">
        <v>11.670859999999999</v>
      </c>
    </row>
    <row r="832" spans="1:6">
      <c r="A832" s="35">
        <v>214</v>
      </c>
      <c r="B832" s="35">
        <v>437500</v>
      </c>
      <c r="C832" s="35">
        <v>272500</v>
      </c>
      <c r="D832" s="35">
        <v>6</v>
      </c>
      <c r="E832" s="35">
        <v>35</v>
      </c>
      <c r="F832" s="35">
        <v>13.232950000000001</v>
      </c>
    </row>
    <row r="833" spans="1:6">
      <c r="A833" s="35">
        <v>214</v>
      </c>
      <c r="B833" s="35">
        <v>438500</v>
      </c>
      <c r="C833" s="35">
        <v>272500</v>
      </c>
      <c r="D833" s="35">
        <v>6</v>
      </c>
      <c r="E833" s="35">
        <v>35</v>
      </c>
      <c r="F833" s="35">
        <v>12.01581</v>
      </c>
    </row>
    <row r="834" spans="1:6">
      <c r="A834" s="35">
        <v>214</v>
      </c>
      <c r="B834" s="35">
        <v>439500</v>
      </c>
      <c r="C834" s="35">
        <v>272500</v>
      </c>
      <c r="D834" s="35">
        <v>6</v>
      </c>
      <c r="E834" s="35">
        <v>35</v>
      </c>
      <c r="F834" s="35">
        <v>11.728569999999999</v>
      </c>
    </row>
    <row r="835" spans="1:6">
      <c r="A835" s="35">
        <v>214</v>
      </c>
      <c r="B835" s="35">
        <v>440500</v>
      </c>
      <c r="C835" s="35">
        <v>272500</v>
      </c>
      <c r="D835" s="35">
        <v>6</v>
      </c>
      <c r="E835" s="35">
        <v>35</v>
      </c>
      <c r="F835" s="35">
        <v>11.54494</v>
      </c>
    </row>
    <row r="836" spans="1:6">
      <c r="A836" s="35">
        <v>214</v>
      </c>
      <c r="B836" s="35">
        <v>441500</v>
      </c>
      <c r="C836" s="35">
        <v>272500</v>
      </c>
      <c r="D836" s="35">
        <v>6</v>
      </c>
      <c r="E836" s="35">
        <v>35</v>
      </c>
      <c r="F836" s="35">
        <v>11.382339999999999</v>
      </c>
    </row>
    <row r="837" spans="1:6">
      <c r="A837" s="35">
        <v>214</v>
      </c>
      <c r="B837" s="35">
        <v>442500</v>
      </c>
      <c r="C837" s="35">
        <v>272500</v>
      </c>
      <c r="D837" s="35">
        <v>6</v>
      </c>
      <c r="E837" s="35">
        <v>35</v>
      </c>
      <c r="F837" s="35">
        <v>11.8405</v>
      </c>
    </row>
    <row r="838" spans="1:6">
      <c r="A838" s="35">
        <v>214</v>
      </c>
      <c r="B838" s="35">
        <v>443500</v>
      </c>
      <c r="C838" s="35">
        <v>272500</v>
      </c>
      <c r="D838" s="35">
        <v>6</v>
      </c>
      <c r="E838" s="35">
        <v>35</v>
      </c>
      <c r="F838" s="35">
        <v>12.19389</v>
      </c>
    </row>
    <row r="839" spans="1:6">
      <c r="A839" s="35">
        <v>214</v>
      </c>
      <c r="B839" s="35">
        <v>444500</v>
      </c>
      <c r="C839" s="35">
        <v>272500</v>
      </c>
      <c r="D839" s="35">
        <v>6</v>
      </c>
      <c r="E839" s="35">
        <v>35</v>
      </c>
      <c r="F839" s="35">
        <v>12.407489999999999</v>
      </c>
    </row>
    <row r="840" spans="1:6">
      <c r="A840" s="35">
        <v>214</v>
      </c>
      <c r="B840" s="35">
        <v>445500</v>
      </c>
      <c r="C840" s="35">
        <v>272500</v>
      </c>
      <c r="D840" s="35">
        <v>6</v>
      </c>
      <c r="E840" s="35">
        <v>35</v>
      </c>
      <c r="F840" s="35">
        <v>12.061070000000001</v>
      </c>
    </row>
    <row r="841" spans="1:6">
      <c r="A841" s="35">
        <v>214</v>
      </c>
      <c r="B841" s="35">
        <v>446500</v>
      </c>
      <c r="C841" s="35">
        <v>272500</v>
      </c>
      <c r="D841" s="35">
        <v>6</v>
      </c>
      <c r="E841" s="35">
        <v>35</v>
      </c>
      <c r="F841" s="35">
        <v>11.54196</v>
      </c>
    </row>
    <row r="842" spans="1:6">
      <c r="A842" s="35">
        <v>214</v>
      </c>
      <c r="B842" s="35">
        <v>447500</v>
      </c>
      <c r="C842" s="35">
        <v>272500</v>
      </c>
      <c r="D842" s="35">
        <v>6</v>
      </c>
      <c r="E842" s="35">
        <v>35</v>
      </c>
      <c r="F842" s="35">
        <v>11.190720000000001</v>
      </c>
    </row>
    <row r="843" spans="1:6">
      <c r="A843" s="35">
        <v>214</v>
      </c>
      <c r="B843" s="35">
        <v>448500</v>
      </c>
      <c r="C843" s="35">
        <v>272500</v>
      </c>
      <c r="D843" s="35">
        <v>6</v>
      </c>
      <c r="E843" s="35">
        <v>35</v>
      </c>
      <c r="F843" s="35">
        <v>12.14494</v>
      </c>
    </row>
    <row r="844" spans="1:6">
      <c r="A844" s="35">
        <v>214</v>
      </c>
      <c r="B844" s="35">
        <v>449500</v>
      </c>
      <c r="C844" s="35">
        <v>272500</v>
      </c>
      <c r="D844" s="35">
        <v>6</v>
      </c>
      <c r="E844" s="35">
        <v>35</v>
      </c>
      <c r="F844" s="35">
        <v>12.060420000000001</v>
      </c>
    </row>
    <row r="845" spans="1:6">
      <c r="A845" s="35">
        <v>214</v>
      </c>
      <c r="B845" s="35">
        <v>450500</v>
      </c>
      <c r="C845" s="35">
        <v>272500</v>
      </c>
      <c r="D845" s="35">
        <v>6</v>
      </c>
      <c r="E845" s="35">
        <v>35</v>
      </c>
      <c r="F845" s="35">
        <v>11.18214</v>
      </c>
    </row>
    <row r="846" spans="1:6">
      <c r="A846" s="35">
        <v>214</v>
      </c>
      <c r="B846" s="35">
        <v>451500</v>
      </c>
      <c r="C846" s="35">
        <v>272500</v>
      </c>
      <c r="D846" s="35">
        <v>6</v>
      </c>
      <c r="E846" s="35">
        <v>35</v>
      </c>
      <c r="F846" s="35">
        <v>10.71705</v>
      </c>
    </row>
    <row r="847" spans="1:6">
      <c r="A847" s="35">
        <v>214</v>
      </c>
      <c r="B847" s="35">
        <v>452500</v>
      </c>
      <c r="C847" s="35">
        <v>272500</v>
      </c>
      <c r="D847" s="35">
        <v>6</v>
      </c>
      <c r="E847" s="35">
        <v>35</v>
      </c>
      <c r="F847" s="35">
        <v>10.34239</v>
      </c>
    </row>
    <row r="848" spans="1:6">
      <c r="A848" s="35">
        <v>214</v>
      </c>
      <c r="B848" s="35">
        <v>438500</v>
      </c>
      <c r="C848" s="35">
        <v>271500</v>
      </c>
      <c r="D848" s="35">
        <v>6</v>
      </c>
      <c r="E848" s="35">
        <v>35</v>
      </c>
      <c r="F848" s="35">
        <v>11.26885</v>
      </c>
    </row>
    <row r="849" spans="1:6">
      <c r="A849" s="35">
        <v>214</v>
      </c>
      <c r="B849" s="35">
        <v>439500</v>
      </c>
      <c r="C849" s="35">
        <v>271500</v>
      </c>
      <c r="D849" s="35">
        <v>6</v>
      </c>
      <c r="E849" s="35">
        <v>35</v>
      </c>
      <c r="F849" s="35">
        <v>11.49811</v>
      </c>
    </row>
    <row r="850" spans="1:6">
      <c r="A850" s="35">
        <v>214</v>
      </c>
      <c r="B850" s="35">
        <v>440500</v>
      </c>
      <c r="C850" s="35">
        <v>271500</v>
      </c>
      <c r="D850" s="35">
        <v>6</v>
      </c>
      <c r="E850" s="35">
        <v>35</v>
      </c>
      <c r="F850" s="35">
        <v>11.279</v>
      </c>
    </row>
    <row r="851" spans="1:6">
      <c r="A851" s="35">
        <v>214</v>
      </c>
      <c r="B851" s="35">
        <v>441500</v>
      </c>
      <c r="C851" s="35">
        <v>271500</v>
      </c>
      <c r="D851" s="35">
        <v>6</v>
      </c>
      <c r="E851" s="35">
        <v>35</v>
      </c>
      <c r="F851" s="35">
        <v>11.091200000000001</v>
      </c>
    </row>
    <row r="852" spans="1:6">
      <c r="A852" s="35">
        <v>214</v>
      </c>
      <c r="B852" s="35">
        <v>442500</v>
      </c>
      <c r="C852" s="35">
        <v>271500</v>
      </c>
      <c r="D852" s="35">
        <v>6</v>
      </c>
      <c r="E852" s="35">
        <v>35</v>
      </c>
      <c r="F852" s="35">
        <v>10.98143</v>
      </c>
    </row>
    <row r="853" spans="1:6">
      <c r="A853" s="35">
        <v>214</v>
      </c>
      <c r="B853" s="35">
        <v>443500</v>
      </c>
      <c r="C853" s="35">
        <v>271500</v>
      </c>
      <c r="D853" s="35">
        <v>6</v>
      </c>
      <c r="E853" s="35">
        <v>35</v>
      </c>
      <c r="F853" s="35">
        <v>10.961740000000001</v>
      </c>
    </row>
    <row r="854" spans="1:6">
      <c r="A854" s="35">
        <v>214</v>
      </c>
      <c r="B854" s="35">
        <v>444500</v>
      </c>
      <c r="C854" s="35">
        <v>271500</v>
      </c>
      <c r="D854" s="35">
        <v>6</v>
      </c>
      <c r="E854" s="35">
        <v>35</v>
      </c>
      <c r="F854" s="35">
        <v>11.035830000000001</v>
      </c>
    </row>
    <row r="855" spans="1:6">
      <c r="A855" s="35">
        <v>214</v>
      </c>
      <c r="B855" s="35">
        <v>445500</v>
      </c>
      <c r="C855" s="35">
        <v>271500</v>
      </c>
      <c r="D855" s="35">
        <v>6</v>
      </c>
      <c r="E855" s="35">
        <v>35</v>
      </c>
      <c r="F855" s="35">
        <v>11.747920000000001</v>
      </c>
    </row>
    <row r="856" spans="1:6">
      <c r="A856" s="35">
        <v>214</v>
      </c>
      <c r="B856" s="35">
        <v>446500</v>
      </c>
      <c r="C856" s="35">
        <v>271500</v>
      </c>
      <c r="D856" s="35">
        <v>6</v>
      </c>
      <c r="E856" s="35">
        <v>35</v>
      </c>
      <c r="F856" s="35">
        <v>11.9473</v>
      </c>
    </row>
    <row r="857" spans="1:6">
      <c r="A857" s="35">
        <v>214</v>
      </c>
      <c r="B857" s="35">
        <v>447500</v>
      </c>
      <c r="C857" s="35">
        <v>271500</v>
      </c>
      <c r="D857" s="35">
        <v>6</v>
      </c>
      <c r="E857" s="35">
        <v>35</v>
      </c>
      <c r="F857" s="35">
        <v>11.67596</v>
      </c>
    </row>
    <row r="858" spans="1:6">
      <c r="A858" s="35">
        <v>214</v>
      </c>
      <c r="B858" s="35">
        <v>448500</v>
      </c>
      <c r="C858" s="35">
        <v>271500</v>
      </c>
      <c r="D858" s="35">
        <v>6</v>
      </c>
      <c r="E858" s="35">
        <v>35</v>
      </c>
      <c r="F858" s="35">
        <v>11.841010000000001</v>
      </c>
    </row>
    <row r="859" spans="1:6">
      <c r="A859" s="35">
        <v>214</v>
      </c>
      <c r="B859" s="35">
        <v>449500</v>
      </c>
      <c r="C859" s="35">
        <v>271500</v>
      </c>
      <c r="D859" s="35">
        <v>6</v>
      </c>
      <c r="E859" s="35">
        <v>35</v>
      </c>
      <c r="F859" s="35">
        <v>10.70956</v>
      </c>
    </row>
    <row r="860" spans="1:6">
      <c r="A860" s="35">
        <v>214</v>
      </c>
      <c r="B860" s="35">
        <v>450500</v>
      </c>
      <c r="C860" s="35">
        <v>271500</v>
      </c>
      <c r="D860" s="35">
        <v>6</v>
      </c>
      <c r="E860" s="35">
        <v>35</v>
      </c>
      <c r="F860" s="35">
        <v>10.52704</v>
      </c>
    </row>
    <row r="861" spans="1:6">
      <c r="A861" s="35">
        <v>214</v>
      </c>
      <c r="B861" s="35">
        <v>438500</v>
      </c>
      <c r="C861" s="35">
        <v>270500</v>
      </c>
      <c r="D861" s="35">
        <v>6</v>
      </c>
      <c r="E861" s="35">
        <v>35</v>
      </c>
      <c r="F861" s="35">
        <v>11.14106</v>
      </c>
    </row>
    <row r="862" spans="1:6">
      <c r="A862" s="35">
        <v>214</v>
      </c>
      <c r="B862" s="35">
        <v>439500</v>
      </c>
      <c r="C862" s="35">
        <v>270500</v>
      </c>
      <c r="D862" s="35">
        <v>6</v>
      </c>
      <c r="E862" s="35">
        <v>35</v>
      </c>
      <c r="F862" s="35">
        <v>11.107100000000001</v>
      </c>
    </row>
    <row r="863" spans="1:6">
      <c r="A863" s="35">
        <v>214</v>
      </c>
      <c r="B863" s="35">
        <v>440500</v>
      </c>
      <c r="C863" s="35">
        <v>270500</v>
      </c>
      <c r="D863" s="35">
        <v>6</v>
      </c>
      <c r="E863" s="35">
        <v>35</v>
      </c>
      <c r="F863" s="35">
        <v>11.4293</v>
      </c>
    </row>
    <row r="864" spans="1:6">
      <c r="A864" s="35">
        <v>214</v>
      </c>
      <c r="B864" s="35">
        <v>441500</v>
      </c>
      <c r="C864" s="35">
        <v>270500</v>
      </c>
      <c r="D864" s="35">
        <v>6</v>
      </c>
      <c r="E864" s="35">
        <v>35</v>
      </c>
      <c r="F864" s="35">
        <v>10.744490000000001</v>
      </c>
    </row>
    <row r="865" spans="1:6">
      <c r="A865" s="35">
        <v>214</v>
      </c>
      <c r="B865" s="35">
        <v>442500</v>
      </c>
      <c r="C865" s="35">
        <v>270500</v>
      </c>
      <c r="D865" s="35">
        <v>6</v>
      </c>
      <c r="E865" s="35">
        <v>35</v>
      </c>
      <c r="F865" s="35">
        <v>10.677910000000001</v>
      </c>
    </row>
    <row r="866" spans="1:6">
      <c r="A866" s="35">
        <v>214</v>
      </c>
      <c r="B866" s="35">
        <v>443500</v>
      </c>
      <c r="C866" s="35">
        <v>270500</v>
      </c>
      <c r="D866" s="35">
        <v>6</v>
      </c>
      <c r="E866" s="35">
        <v>35</v>
      </c>
      <c r="F866" s="35">
        <v>10.59061</v>
      </c>
    </row>
    <row r="867" spans="1:6">
      <c r="A867" s="35">
        <v>214</v>
      </c>
      <c r="B867" s="35">
        <v>444500</v>
      </c>
      <c r="C867" s="35">
        <v>270500</v>
      </c>
      <c r="D867" s="35">
        <v>6</v>
      </c>
      <c r="E867" s="35">
        <v>35</v>
      </c>
      <c r="F867" s="35">
        <v>10.43299</v>
      </c>
    </row>
    <row r="868" spans="1:6">
      <c r="A868" s="35">
        <v>214</v>
      </c>
      <c r="B868" s="35">
        <v>445500</v>
      </c>
      <c r="C868" s="35">
        <v>270500</v>
      </c>
      <c r="D868" s="35">
        <v>6</v>
      </c>
      <c r="E868" s="35">
        <v>35</v>
      </c>
      <c r="F868" s="35">
        <v>10.362349999999999</v>
      </c>
    </row>
    <row r="869" spans="1:6">
      <c r="A869" s="35">
        <v>214</v>
      </c>
      <c r="B869" s="35">
        <v>446500</v>
      </c>
      <c r="C869" s="35">
        <v>270500</v>
      </c>
      <c r="D869" s="35">
        <v>6</v>
      </c>
      <c r="E869" s="35">
        <v>35</v>
      </c>
      <c r="F869" s="35">
        <v>10.34219</v>
      </c>
    </row>
    <row r="870" spans="1:6">
      <c r="A870" s="35">
        <v>214</v>
      </c>
      <c r="B870" s="35">
        <v>447500</v>
      </c>
      <c r="C870" s="35">
        <v>270500</v>
      </c>
      <c r="D870" s="35">
        <v>6</v>
      </c>
      <c r="E870" s="35">
        <v>35</v>
      </c>
      <c r="F870" s="35">
        <v>10.749309999999999</v>
      </c>
    </row>
    <row r="871" spans="1:6">
      <c r="A871" s="35">
        <v>214</v>
      </c>
      <c r="B871" s="35">
        <v>448500</v>
      </c>
      <c r="C871" s="35">
        <v>270500</v>
      </c>
      <c r="D871" s="35">
        <v>6</v>
      </c>
      <c r="E871" s="35">
        <v>35</v>
      </c>
      <c r="F871" s="35">
        <v>11.29532</v>
      </c>
    </row>
    <row r="872" spans="1:6">
      <c r="A872" s="35">
        <v>214</v>
      </c>
      <c r="B872" s="35">
        <v>449500</v>
      </c>
      <c r="C872" s="35">
        <v>270500</v>
      </c>
      <c r="D872" s="35">
        <v>6</v>
      </c>
      <c r="E872" s="35">
        <v>35</v>
      </c>
      <c r="F872" s="35">
        <v>10.84258</v>
      </c>
    </row>
    <row r="873" spans="1:6">
      <c r="A873" s="35">
        <v>214</v>
      </c>
      <c r="B873" s="35">
        <v>440500</v>
      </c>
      <c r="C873" s="35">
        <v>269500</v>
      </c>
      <c r="D873" s="35">
        <v>6</v>
      </c>
      <c r="E873" s="35">
        <v>35</v>
      </c>
      <c r="F873" s="35">
        <v>11.050330000000001</v>
      </c>
    </row>
    <row r="874" spans="1:6">
      <c r="A874" s="35">
        <v>214</v>
      </c>
      <c r="B874" s="35">
        <v>441500</v>
      </c>
      <c r="C874" s="35">
        <v>269500</v>
      </c>
      <c r="D874" s="35">
        <v>6</v>
      </c>
      <c r="E874" s="35">
        <v>35</v>
      </c>
      <c r="F874" s="35">
        <v>10.582179999999999</v>
      </c>
    </row>
    <row r="875" spans="1:6">
      <c r="A875" s="35">
        <v>214</v>
      </c>
      <c r="B875" s="35">
        <v>442500</v>
      </c>
      <c r="C875" s="35">
        <v>269500</v>
      </c>
      <c r="D875" s="35">
        <v>6</v>
      </c>
      <c r="E875" s="35">
        <v>35</v>
      </c>
      <c r="F875" s="35">
        <v>10.42212</v>
      </c>
    </row>
    <row r="876" spans="1:6">
      <c r="A876" s="35">
        <v>214</v>
      </c>
      <c r="B876" s="35">
        <v>443500</v>
      </c>
      <c r="C876" s="35">
        <v>269500</v>
      </c>
      <c r="D876" s="35">
        <v>6</v>
      </c>
      <c r="E876" s="35">
        <v>35</v>
      </c>
      <c r="F876" s="35">
        <v>10.334210000000001</v>
      </c>
    </row>
    <row r="877" spans="1:6">
      <c r="A877" s="35">
        <v>214</v>
      </c>
      <c r="B877" s="35">
        <v>444500</v>
      </c>
      <c r="C877" s="35">
        <v>269500</v>
      </c>
      <c r="D877" s="35">
        <v>6</v>
      </c>
      <c r="E877" s="35">
        <v>35</v>
      </c>
      <c r="F877" s="35">
        <v>10.176159999999999</v>
      </c>
    </row>
    <row r="878" spans="1:6">
      <c r="A878" s="35">
        <v>214</v>
      </c>
      <c r="B878" s="35">
        <v>445500</v>
      </c>
      <c r="C878" s="35">
        <v>269500</v>
      </c>
      <c r="D878" s="35">
        <v>6</v>
      </c>
      <c r="E878" s="35">
        <v>35</v>
      </c>
      <c r="F878" s="35">
        <v>10.1007</v>
      </c>
    </row>
    <row r="879" spans="1:6">
      <c r="A879" s="35">
        <v>214</v>
      </c>
      <c r="B879" s="35">
        <v>446500</v>
      </c>
      <c r="C879" s="35">
        <v>269500</v>
      </c>
      <c r="D879" s="35">
        <v>6</v>
      </c>
      <c r="E879" s="35">
        <v>35</v>
      </c>
      <c r="F879" s="35">
        <v>10.1029</v>
      </c>
    </row>
    <row r="880" spans="1:6">
      <c r="A880" s="35">
        <v>214</v>
      </c>
      <c r="B880" s="35">
        <v>447500</v>
      </c>
      <c r="C880" s="35">
        <v>269500</v>
      </c>
      <c r="D880" s="35">
        <v>6</v>
      </c>
      <c r="E880" s="35">
        <v>35</v>
      </c>
      <c r="F880" s="35">
        <v>10.2064</v>
      </c>
    </row>
    <row r="881" spans="1:6">
      <c r="A881" s="35">
        <v>214</v>
      </c>
      <c r="B881" s="35">
        <v>448500</v>
      </c>
      <c r="C881" s="35">
        <v>269500</v>
      </c>
      <c r="D881" s="35">
        <v>6</v>
      </c>
      <c r="E881" s="35">
        <v>35</v>
      </c>
      <c r="F881" s="35">
        <v>9.8643599999999996</v>
      </c>
    </row>
    <row r="882" spans="1:6">
      <c r="A882" s="35">
        <v>214</v>
      </c>
      <c r="B882" s="35">
        <v>449500</v>
      </c>
      <c r="C882" s="35">
        <v>269500</v>
      </c>
      <c r="D882" s="35">
        <v>6</v>
      </c>
      <c r="E882" s="35">
        <v>35</v>
      </c>
      <c r="F882" s="35">
        <v>9.8584060000000004</v>
      </c>
    </row>
    <row r="883" spans="1:6">
      <c r="A883" s="35">
        <v>214</v>
      </c>
      <c r="B883" s="35">
        <v>450500</v>
      </c>
      <c r="C883" s="35">
        <v>269500</v>
      </c>
      <c r="D883" s="35">
        <v>6</v>
      </c>
      <c r="E883" s="35">
        <v>35</v>
      </c>
      <c r="F883" s="35">
        <v>10.14803</v>
      </c>
    </row>
    <row r="884" spans="1:6">
      <c r="A884" s="35">
        <v>214</v>
      </c>
      <c r="B884" s="35">
        <v>451500</v>
      </c>
      <c r="C884" s="35">
        <v>269500</v>
      </c>
      <c r="D884" s="35">
        <v>6</v>
      </c>
      <c r="E884" s="35">
        <v>32</v>
      </c>
      <c r="F884" s="35">
        <v>9.7861519999999995</v>
      </c>
    </row>
    <row r="885" spans="1:6">
      <c r="A885" s="35">
        <v>214</v>
      </c>
      <c r="B885" s="35">
        <v>440500</v>
      </c>
      <c r="C885" s="35">
        <v>268500</v>
      </c>
      <c r="D885" s="35">
        <v>6</v>
      </c>
      <c r="E885" s="35">
        <v>35</v>
      </c>
      <c r="F885" s="35">
        <v>10.665240000000001</v>
      </c>
    </row>
    <row r="886" spans="1:6">
      <c r="A886" s="35">
        <v>214</v>
      </c>
      <c r="B886" s="35">
        <v>441500</v>
      </c>
      <c r="C886" s="35">
        <v>268500</v>
      </c>
      <c r="D886" s="35">
        <v>6</v>
      </c>
      <c r="E886" s="35">
        <v>35</v>
      </c>
      <c r="F886" s="35">
        <v>10.647</v>
      </c>
    </row>
    <row r="887" spans="1:6">
      <c r="A887" s="35">
        <v>214</v>
      </c>
      <c r="B887" s="35">
        <v>442500</v>
      </c>
      <c r="C887" s="35">
        <v>268500</v>
      </c>
      <c r="D887" s="35">
        <v>6</v>
      </c>
      <c r="E887" s="35">
        <v>35</v>
      </c>
      <c r="F887" s="35">
        <v>10.299250000000001</v>
      </c>
    </row>
    <row r="888" spans="1:6">
      <c r="A888" s="35">
        <v>214</v>
      </c>
      <c r="B888" s="35">
        <v>443500</v>
      </c>
      <c r="C888" s="35">
        <v>268500</v>
      </c>
      <c r="D888" s="35">
        <v>6</v>
      </c>
      <c r="E888" s="35">
        <v>35</v>
      </c>
      <c r="F888" s="35">
        <v>10.239520000000001</v>
      </c>
    </row>
    <row r="889" spans="1:6">
      <c r="A889" s="35">
        <v>214</v>
      </c>
      <c r="B889" s="35">
        <v>444500</v>
      </c>
      <c r="C889" s="35">
        <v>268500</v>
      </c>
      <c r="D889" s="35">
        <v>6</v>
      </c>
      <c r="E889" s="35">
        <v>35</v>
      </c>
      <c r="F889" s="35">
        <v>10.000360000000001</v>
      </c>
    </row>
    <row r="890" spans="1:6">
      <c r="A890" s="35">
        <v>214</v>
      </c>
      <c r="B890" s="35">
        <v>445500</v>
      </c>
      <c r="C890" s="35">
        <v>268500</v>
      </c>
      <c r="D890" s="35">
        <v>6</v>
      </c>
      <c r="E890" s="35">
        <v>35</v>
      </c>
      <c r="F890" s="35">
        <v>9.9581169999999997</v>
      </c>
    </row>
    <row r="891" spans="1:6">
      <c r="A891" s="35">
        <v>214</v>
      </c>
      <c r="B891" s="35">
        <v>446500</v>
      </c>
      <c r="C891" s="35">
        <v>268500</v>
      </c>
      <c r="D891" s="35">
        <v>6</v>
      </c>
      <c r="E891" s="35">
        <v>35</v>
      </c>
      <c r="F891" s="35">
        <v>10.04579</v>
      </c>
    </row>
    <row r="892" spans="1:6">
      <c r="A892" s="35">
        <v>214</v>
      </c>
      <c r="B892" s="35">
        <v>447500</v>
      </c>
      <c r="C892" s="35">
        <v>268500</v>
      </c>
      <c r="D892" s="35">
        <v>6</v>
      </c>
      <c r="E892" s="35">
        <v>35</v>
      </c>
      <c r="F892" s="35">
        <v>9.7566129999999998</v>
      </c>
    </row>
    <row r="893" spans="1:6">
      <c r="A893" s="35">
        <v>214</v>
      </c>
      <c r="B893" s="35">
        <v>448500</v>
      </c>
      <c r="C893" s="35">
        <v>268500</v>
      </c>
      <c r="D893" s="35">
        <v>6</v>
      </c>
      <c r="E893" s="35">
        <v>35</v>
      </c>
      <c r="F893" s="35">
        <v>9.5837400000000006</v>
      </c>
    </row>
    <row r="894" spans="1:6">
      <c r="A894" s="35">
        <v>214</v>
      </c>
      <c r="B894" s="35">
        <v>449500</v>
      </c>
      <c r="C894" s="35">
        <v>268500</v>
      </c>
      <c r="D894" s="35">
        <v>6</v>
      </c>
      <c r="E894" s="35">
        <v>35</v>
      </c>
      <c r="F894" s="35">
        <v>9.5336280000000002</v>
      </c>
    </row>
    <row r="895" spans="1:6">
      <c r="A895" s="35">
        <v>214</v>
      </c>
      <c r="B895" s="35">
        <v>450500</v>
      </c>
      <c r="C895" s="35">
        <v>268500</v>
      </c>
      <c r="D895" s="35">
        <v>6</v>
      </c>
      <c r="E895" s="35">
        <v>35</v>
      </c>
      <c r="F895" s="35">
        <v>9.4335780000000007</v>
      </c>
    </row>
    <row r="896" spans="1:6">
      <c r="A896" s="35">
        <v>214</v>
      </c>
      <c r="B896" s="35">
        <v>451500</v>
      </c>
      <c r="C896" s="35">
        <v>268500</v>
      </c>
      <c r="D896" s="35">
        <v>6</v>
      </c>
      <c r="E896" s="35">
        <v>35</v>
      </c>
      <c r="F896" s="35">
        <v>9.9246200000000009</v>
      </c>
    </row>
    <row r="897" spans="1:6">
      <c r="A897" s="35">
        <v>214</v>
      </c>
      <c r="B897" s="35">
        <v>452500</v>
      </c>
      <c r="C897" s="35">
        <v>268500</v>
      </c>
      <c r="D897" s="35">
        <v>6</v>
      </c>
      <c r="E897" s="35">
        <v>35</v>
      </c>
      <c r="F897" s="35">
        <v>9.5476670000000006</v>
      </c>
    </row>
    <row r="898" spans="1:6">
      <c r="A898" s="35">
        <v>214</v>
      </c>
      <c r="B898" s="35">
        <v>453500</v>
      </c>
      <c r="C898" s="35">
        <v>268500</v>
      </c>
      <c r="D898" s="35">
        <v>6</v>
      </c>
      <c r="E898" s="35">
        <v>35</v>
      </c>
      <c r="F898" s="35">
        <v>9.5372009999999996</v>
      </c>
    </row>
    <row r="899" spans="1:6">
      <c r="A899" s="35">
        <v>214</v>
      </c>
      <c r="B899" s="35">
        <v>440500</v>
      </c>
      <c r="C899" s="35">
        <v>267500</v>
      </c>
      <c r="D899" s="35">
        <v>6</v>
      </c>
      <c r="E899" s="35">
        <v>35</v>
      </c>
      <c r="F899" s="35">
        <v>10.278230000000001</v>
      </c>
    </row>
    <row r="900" spans="1:6">
      <c r="A900" s="35">
        <v>214</v>
      </c>
      <c r="B900" s="35">
        <v>441500</v>
      </c>
      <c r="C900" s="35">
        <v>267500</v>
      </c>
      <c r="D900" s="35">
        <v>6</v>
      </c>
      <c r="E900" s="35">
        <v>35</v>
      </c>
      <c r="F900" s="35">
        <v>10.56204</v>
      </c>
    </row>
    <row r="901" spans="1:6">
      <c r="A901" s="35">
        <v>214</v>
      </c>
      <c r="B901" s="35">
        <v>442500</v>
      </c>
      <c r="C901" s="35">
        <v>267500</v>
      </c>
      <c r="D901" s="35">
        <v>6</v>
      </c>
      <c r="E901" s="35">
        <v>35</v>
      </c>
      <c r="F901" s="35">
        <v>10.20476</v>
      </c>
    </row>
    <row r="902" spans="1:6">
      <c r="A902" s="35">
        <v>214</v>
      </c>
      <c r="B902" s="35">
        <v>443500</v>
      </c>
      <c r="C902" s="35">
        <v>267500</v>
      </c>
      <c r="D902" s="35">
        <v>6</v>
      </c>
      <c r="E902" s="35">
        <v>35</v>
      </c>
      <c r="F902" s="35">
        <v>10.04688</v>
      </c>
    </row>
    <row r="903" spans="1:6">
      <c r="A903" s="35">
        <v>214</v>
      </c>
      <c r="B903" s="35">
        <v>444500</v>
      </c>
      <c r="C903" s="35">
        <v>267500</v>
      </c>
      <c r="D903" s="35">
        <v>6</v>
      </c>
      <c r="E903" s="35">
        <v>35</v>
      </c>
      <c r="F903" s="35">
        <v>9.9595210000000005</v>
      </c>
    </row>
    <row r="904" spans="1:6">
      <c r="A904" s="35">
        <v>214</v>
      </c>
      <c r="B904" s="35">
        <v>445500</v>
      </c>
      <c r="C904" s="35">
        <v>267500</v>
      </c>
      <c r="D904" s="35">
        <v>6</v>
      </c>
      <c r="E904" s="35">
        <v>35</v>
      </c>
      <c r="F904" s="35">
        <v>9.9797340000000005</v>
      </c>
    </row>
    <row r="905" spans="1:6">
      <c r="A905" s="35">
        <v>214</v>
      </c>
      <c r="B905" s="35">
        <v>446500</v>
      </c>
      <c r="C905" s="35">
        <v>267500</v>
      </c>
      <c r="D905" s="35">
        <v>6</v>
      </c>
      <c r="E905" s="35">
        <v>35</v>
      </c>
      <c r="F905" s="35">
        <v>9.9787020000000002</v>
      </c>
    </row>
    <row r="906" spans="1:6">
      <c r="A906" s="35">
        <v>214</v>
      </c>
      <c r="B906" s="35">
        <v>447500</v>
      </c>
      <c r="C906" s="35">
        <v>267500</v>
      </c>
      <c r="D906" s="35">
        <v>6</v>
      </c>
      <c r="E906" s="35">
        <v>35</v>
      </c>
      <c r="F906" s="35">
        <v>9.6433099999999996</v>
      </c>
    </row>
    <row r="907" spans="1:6">
      <c r="A907" s="35">
        <v>214</v>
      </c>
      <c r="B907" s="35">
        <v>448500</v>
      </c>
      <c r="C907" s="35">
        <v>267500</v>
      </c>
      <c r="D907" s="35">
        <v>6</v>
      </c>
      <c r="E907" s="35">
        <v>35</v>
      </c>
      <c r="F907" s="35">
        <v>9.4396489999999993</v>
      </c>
    </row>
    <row r="908" spans="1:6">
      <c r="A908" s="35">
        <v>214</v>
      </c>
      <c r="B908" s="35">
        <v>449500</v>
      </c>
      <c r="C908" s="35">
        <v>267500</v>
      </c>
      <c r="D908" s="35">
        <v>6</v>
      </c>
      <c r="E908" s="35">
        <v>35</v>
      </c>
      <c r="F908" s="35">
        <v>9.4161029999999997</v>
      </c>
    </row>
    <row r="909" spans="1:6">
      <c r="A909" s="35">
        <v>214</v>
      </c>
      <c r="B909" s="35">
        <v>450500</v>
      </c>
      <c r="C909" s="35">
        <v>267500</v>
      </c>
      <c r="D909" s="35">
        <v>6</v>
      </c>
      <c r="E909" s="35">
        <v>35</v>
      </c>
      <c r="F909" s="35">
        <v>9.2850590000000004</v>
      </c>
    </row>
    <row r="910" spans="1:6">
      <c r="A910" s="35">
        <v>214</v>
      </c>
      <c r="B910" s="35">
        <v>451500</v>
      </c>
      <c r="C910" s="35">
        <v>267500</v>
      </c>
      <c r="D910" s="35">
        <v>6</v>
      </c>
      <c r="E910" s="35">
        <v>35</v>
      </c>
      <c r="F910" s="35">
        <v>9.4440480000000004</v>
      </c>
    </row>
    <row r="911" spans="1:6">
      <c r="A911" s="35">
        <v>214</v>
      </c>
      <c r="B911" s="35">
        <v>452500</v>
      </c>
      <c r="C911" s="35">
        <v>267500</v>
      </c>
      <c r="D911" s="35">
        <v>6</v>
      </c>
      <c r="E911" s="35">
        <v>35</v>
      </c>
      <c r="F911" s="35">
        <v>9.7880369999999992</v>
      </c>
    </row>
    <row r="912" spans="1:6">
      <c r="A912" s="35">
        <v>214</v>
      </c>
      <c r="B912" s="35">
        <v>442500</v>
      </c>
      <c r="C912" s="35">
        <v>266500</v>
      </c>
      <c r="D912" s="35">
        <v>6</v>
      </c>
      <c r="E912" s="35">
        <v>35</v>
      </c>
      <c r="F912" s="35">
        <v>10.150180000000001</v>
      </c>
    </row>
    <row r="913" spans="1:6">
      <c r="A913" s="35">
        <v>214</v>
      </c>
      <c r="B913" s="35">
        <v>443500</v>
      </c>
      <c r="C913" s="35">
        <v>266500</v>
      </c>
      <c r="D913" s="35">
        <v>6</v>
      </c>
      <c r="E913" s="35">
        <v>35</v>
      </c>
      <c r="F913" s="35">
        <v>10.039020000000001</v>
      </c>
    </row>
    <row r="914" spans="1:6">
      <c r="A914" s="35">
        <v>214</v>
      </c>
      <c r="B914" s="35">
        <v>444500</v>
      </c>
      <c r="C914" s="35">
        <v>266500</v>
      </c>
      <c r="D914" s="35">
        <v>6</v>
      </c>
      <c r="E914" s="35">
        <v>35</v>
      </c>
      <c r="F914" s="35">
        <v>10.09568</v>
      </c>
    </row>
    <row r="915" spans="1:6">
      <c r="A915" s="35">
        <v>214</v>
      </c>
      <c r="B915" s="35">
        <v>445500</v>
      </c>
      <c r="C915" s="35">
        <v>266500</v>
      </c>
      <c r="D915" s="35">
        <v>6</v>
      </c>
      <c r="E915" s="35">
        <v>35</v>
      </c>
      <c r="F915" s="35">
        <v>10.06152</v>
      </c>
    </row>
    <row r="916" spans="1:6">
      <c r="A916" s="35">
        <v>214</v>
      </c>
      <c r="B916" s="35">
        <v>446500</v>
      </c>
      <c r="C916" s="35">
        <v>266500</v>
      </c>
      <c r="D916" s="35">
        <v>6</v>
      </c>
      <c r="E916" s="35">
        <v>35</v>
      </c>
      <c r="F916" s="35">
        <v>9.6616199999999992</v>
      </c>
    </row>
    <row r="917" spans="1:6">
      <c r="A917" s="35">
        <v>214</v>
      </c>
      <c r="B917" s="35">
        <v>447500</v>
      </c>
      <c r="C917" s="35">
        <v>266500</v>
      </c>
      <c r="D917" s="35">
        <v>6</v>
      </c>
      <c r="E917" s="35">
        <v>35</v>
      </c>
      <c r="F917" s="35">
        <v>9.4621519999999997</v>
      </c>
    </row>
    <row r="918" spans="1:6">
      <c r="A918" s="35">
        <v>214</v>
      </c>
      <c r="B918" s="35">
        <v>448500</v>
      </c>
      <c r="C918" s="35">
        <v>266500</v>
      </c>
      <c r="D918" s="35">
        <v>6</v>
      </c>
      <c r="E918" s="35">
        <v>35</v>
      </c>
      <c r="F918" s="35">
        <v>9.3714399999999998</v>
      </c>
    </row>
    <row r="919" spans="1:6">
      <c r="A919" s="35">
        <v>214</v>
      </c>
      <c r="B919" s="35">
        <v>449500</v>
      </c>
      <c r="C919" s="35">
        <v>266500</v>
      </c>
      <c r="D919" s="35">
        <v>6</v>
      </c>
      <c r="E919" s="35">
        <v>35</v>
      </c>
      <c r="F919" s="35">
        <v>9.2817179999999997</v>
      </c>
    </row>
    <row r="920" spans="1:6">
      <c r="A920" s="35">
        <v>214</v>
      </c>
      <c r="B920" s="35">
        <v>450500</v>
      </c>
      <c r="C920" s="35">
        <v>266500</v>
      </c>
      <c r="D920" s="35">
        <v>6</v>
      </c>
      <c r="E920" s="35">
        <v>35</v>
      </c>
      <c r="F920" s="35">
        <v>9.1665709999999994</v>
      </c>
    </row>
    <row r="921" spans="1:6">
      <c r="A921" s="35">
        <v>214</v>
      </c>
      <c r="B921" s="35">
        <v>451500</v>
      </c>
      <c r="C921" s="35">
        <v>266500</v>
      </c>
      <c r="D921" s="35">
        <v>6</v>
      </c>
      <c r="E921" s="35">
        <v>35</v>
      </c>
      <c r="F921" s="35">
        <v>9.1798219999999997</v>
      </c>
    </row>
    <row r="922" spans="1:6">
      <c r="A922" s="35">
        <v>214</v>
      </c>
      <c r="B922" s="35">
        <v>452500</v>
      </c>
      <c r="C922" s="35">
        <v>266500</v>
      </c>
      <c r="D922" s="35">
        <v>6</v>
      </c>
      <c r="E922" s="35">
        <v>35</v>
      </c>
      <c r="F922" s="35">
        <v>9.4905760000000008</v>
      </c>
    </row>
    <row r="923" spans="1:6">
      <c r="A923" s="35">
        <v>214</v>
      </c>
      <c r="B923" s="35">
        <v>443500</v>
      </c>
      <c r="C923" s="35">
        <v>265500</v>
      </c>
      <c r="D923" s="35">
        <v>6</v>
      </c>
      <c r="E923" s="35">
        <v>35</v>
      </c>
      <c r="F923" s="35">
        <v>10.121650000000001</v>
      </c>
    </row>
    <row r="924" spans="1:6">
      <c r="A924" s="35">
        <v>214</v>
      </c>
      <c r="B924" s="35">
        <v>444500</v>
      </c>
      <c r="C924" s="35">
        <v>265500</v>
      </c>
      <c r="D924" s="35">
        <v>6</v>
      </c>
      <c r="E924" s="35">
        <v>35</v>
      </c>
      <c r="F924" s="35">
        <v>10.01329</v>
      </c>
    </row>
    <row r="925" spans="1:6">
      <c r="A925" s="35">
        <v>214</v>
      </c>
      <c r="B925" s="35">
        <v>445500</v>
      </c>
      <c r="C925" s="35">
        <v>265500</v>
      </c>
      <c r="D925" s="35">
        <v>6</v>
      </c>
      <c r="E925" s="35">
        <v>35</v>
      </c>
      <c r="F925" s="35">
        <v>9.7632290000000008</v>
      </c>
    </row>
    <row r="926" spans="1:6">
      <c r="A926" s="35">
        <v>214</v>
      </c>
      <c r="B926" s="35">
        <v>446500</v>
      </c>
      <c r="C926" s="35">
        <v>265500</v>
      </c>
      <c r="D926" s="35">
        <v>6</v>
      </c>
      <c r="E926" s="35">
        <v>35</v>
      </c>
      <c r="F926" s="35">
        <v>9.4386849999999995</v>
      </c>
    </row>
    <row r="927" spans="1:6">
      <c r="A927" s="35">
        <v>214</v>
      </c>
      <c r="B927" s="35">
        <v>447500</v>
      </c>
      <c r="C927" s="35">
        <v>265500</v>
      </c>
      <c r="D927" s="35">
        <v>6</v>
      </c>
      <c r="E927" s="35">
        <v>35</v>
      </c>
      <c r="F927" s="35">
        <v>9.3215400000000006</v>
      </c>
    </row>
    <row r="928" spans="1:6">
      <c r="A928" s="35">
        <v>214</v>
      </c>
      <c r="B928" s="35">
        <v>448500</v>
      </c>
      <c r="C928" s="35">
        <v>265500</v>
      </c>
      <c r="D928" s="35">
        <v>6</v>
      </c>
      <c r="E928" s="35">
        <v>35</v>
      </c>
      <c r="F928" s="35">
        <v>9.2171559999999992</v>
      </c>
    </row>
    <row r="929" spans="1:6">
      <c r="A929" s="35">
        <v>214</v>
      </c>
      <c r="B929" s="35">
        <v>449500</v>
      </c>
      <c r="C929" s="35">
        <v>265500</v>
      </c>
      <c r="D929" s="35">
        <v>6</v>
      </c>
      <c r="E929" s="35">
        <v>35</v>
      </c>
      <c r="F929" s="35">
        <v>9.0843930000000004</v>
      </c>
    </row>
    <row r="930" spans="1:6">
      <c r="A930" s="35">
        <v>214</v>
      </c>
      <c r="B930" s="35">
        <v>450500</v>
      </c>
      <c r="C930" s="35">
        <v>265500</v>
      </c>
      <c r="D930" s="35">
        <v>6</v>
      </c>
      <c r="E930" s="35">
        <v>35</v>
      </c>
      <c r="F930" s="35">
        <v>9.0311830000000004</v>
      </c>
    </row>
    <row r="931" spans="1:6">
      <c r="A931" s="35">
        <v>214</v>
      </c>
      <c r="B931" s="35">
        <v>451500</v>
      </c>
      <c r="C931" s="35">
        <v>265500</v>
      </c>
      <c r="D931" s="35">
        <v>6</v>
      </c>
      <c r="E931" s="35">
        <v>35</v>
      </c>
      <c r="F931" s="35">
        <v>9.0007819999999992</v>
      </c>
    </row>
    <row r="932" spans="1:6">
      <c r="A932" s="35">
        <v>214</v>
      </c>
      <c r="B932" s="35">
        <v>452500</v>
      </c>
      <c r="C932" s="35">
        <v>265500</v>
      </c>
      <c r="D932" s="35">
        <v>6</v>
      </c>
      <c r="E932" s="35">
        <v>35</v>
      </c>
      <c r="F932" s="35">
        <v>9.1048159999999996</v>
      </c>
    </row>
    <row r="933" spans="1:6">
      <c r="A933" s="35">
        <v>214</v>
      </c>
      <c r="B933" s="35">
        <v>445500</v>
      </c>
      <c r="C933" s="35">
        <v>264500</v>
      </c>
      <c r="D933" s="35">
        <v>6</v>
      </c>
      <c r="E933" s="35">
        <v>35</v>
      </c>
      <c r="F933" s="35">
        <v>9.6296610000000005</v>
      </c>
    </row>
    <row r="934" spans="1:6">
      <c r="A934" s="35">
        <v>214</v>
      </c>
      <c r="B934" s="35">
        <v>446500</v>
      </c>
      <c r="C934" s="35">
        <v>264500</v>
      </c>
      <c r="D934" s="35">
        <v>6</v>
      </c>
      <c r="E934" s="35">
        <v>35</v>
      </c>
      <c r="F934" s="35">
        <v>9.3616700000000002</v>
      </c>
    </row>
    <row r="935" spans="1:6">
      <c r="A935" s="35">
        <v>214</v>
      </c>
      <c r="B935" s="35">
        <v>447500</v>
      </c>
      <c r="C935" s="35">
        <v>264500</v>
      </c>
      <c r="D935" s="35">
        <v>6</v>
      </c>
      <c r="E935" s="35">
        <v>35</v>
      </c>
      <c r="F935" s="35">
        <v>9.2064509999999995</v>
      </c>
    </row>
    <row r="936" spans="1:6">
      <c r="A936" s="35">
        <v>214</v>
      </c>
      <c r="B936" s="35">
        <v>448500</v>
      </c>
      <c r="C936" s="35">
        <v>264500</v>
      </c>
      <c r="D936" s="35">
        <v>6</v>
      </c>
      <c r="E936" s="35">
        <v>35</v>
      </c>
      <c r="F936" s="35">
        <v>9.0992820000000005</v>
      </c>
    </row>
    <row r="937" spans="1:6">
      <c r="A937" s="35">
        <v>214</v>
      </c>
      <c r="B937" s="35">
        <v>449500</v>
      </c>
      <c r="C937" s="35">
        <v>264500</v>
      </c>
      <c r="D937" s="35">
        <v>6</v>
      </c>
      <c r="E937" s="35">
        <v>35</v>
      </c>
      <c r="F937" s="35">
        <v>9.0717770000000009</v>
      </c>
    </row>
    <row r="938" spans="1:6">
      <c r="A938" s="35">
        <v>214</v>
      </c>
      <c r="B938" s="35">
        <v>450500</v>
      </c>
      <c r="C938" s="35">
        <v>264500</v>
      </c>
      <c r="D938" s="35">
        <v>6</v>
      </c>
      <c r="E938" s="35">
        <v>35</v>
      </c>
      <c r="F938" s="35">
        <v>8.9214640000000003</v>
      </c>
    </row>
    <row r="939" spans="1:6">
      <c r="A939" s="35">
        <v>214</v>
      </c>
      <c r="B939" s="35">
        <v>451500</v>
      </c>
      <c r="C939" s="35">
        <v>264500</v>
      </c>
      <c r="D939" s="35">
        <v>6</v>
      </c>
      <c r="E939" s="35">
        <v>35</v>
      </c>
      <c r="F939" s="35">
        <v>8.9118849999999998</v>
      </c>
    </row>
    <row r="940" spans="1:6">
      <c r="A940" s="35">
        <v>214</v>
      </c>
      <c r="B940" s="35">
        <v>452500</v>
      </c>
      <c r="C940" s="35">
        <v>264500</v>
      </c>
      <c r="D940" s="35">
        <v>6</v>
      </c>
      <c r="E940" s="35">
        <v>35</v>
      </c>
      <c r="F940" s="35">
        <v>8.9771140000000003</v>
      </c>
    </row>
    <row r="941" spans="1:6">
      <c r="A941" s="35">
        <v>214</v>
      </c>
      <c r="B941" s="35">
        <v>446500</v>
      </c>
      <c r="C941" s="35">
        <v>263500</v>
      </c>
      <c r="D941" s="35">
        <v>6</v>
      </c>
      <c r="E941" s="35">
        <v>35</v>
      </c>
      <c r="F941" s="35">
        <v>9.3155380000000001</v>
      </c>
    </row>
    <row r="942" spans="1:6">
      <c r="A942" s="35">
        <v>214</v>
      </c>
      <c r="B942" s="35">
        <v>447500</v>
      </c>
      <c r="C942" s="35">
        <v>263500</v>
      </c>
      <c r="D942" s="35">
        <v>6</v>
      </c>
      <c r="E942" s="35">
        <v>35</v>
      </c>
      <c r="F942" s="35">
        <v>9.2193939999999994</v>
      </c>
    </row>
    <row r="943" spans="1:6">
      <c r="A943" s="35">
        <v>214</v>
      </c>
      <c r="B943" s="35">
        <v>449500</v>
      </c>
      <c r="C943" s="35">
        <v>263500</v>
      </c>
      <c r="D943" s="35">
        <v>6</v>
      </c>
      <c r="E943" s="35">
        <v>35</v>
      </c>
      <c r="F943" s="35">
        <v>9.0106120000000001</v>
      </c>
    </row>
    <row r="944" spans="1:6">
      <c r="A944" s="35">
        <v>214</v>
      </c>
      <c r="B944" s="35">
        <v>450500</v>
      </c>
      <c r="C944" s="35">
        <v>263500</v>
      </c>
      <c r="D944" s="35">
        <v>6</v>
      </c>
      <c r="E944" s="35">
        <v>35</v>
      </c>
      <c r="F944" s="35">
        <v>8.8726319999999994</v>
      </c>
    </row>
    <row r="945" spans="1:6">
      <c r="A945" s="35">
        <v>214</v>
      </c>
      <c r="B945" s="35">
        <v>451500</v>
      </c>
      <c r="C945" s="35">
        <v>263500</v>
      </c>
      <c r="D945" s="35">
        <v>6</v>
      </c>
      <c r="E945" s="35">
        <v>35</v>
      </c>
      <c r="F945" s="35">
        <v>8.9523659999999996</v>
      </c>
    </row>
    <row r="946" spans="1:6">
      <c r="A946" s="35">
        <v>214</v>
      </c>
      <c r="B946" s="35">
        <v>452500</v>
      </c>
      <c r="C946" s="35">
        <v>263500</v>
      </c>
      <c r="D946" s="35">
        <v>6</v>
      </c>
      <c r="E946" s="35">
        <v>35</v>
      </c>
      <c r="F946" s="35">
        <v>8.894069</v>
      </c>
    </row>
    <row r="947" spans="1:6">
      <c r="A947" s="35">
        <v>214</v>
      </c>
      <c r="B947" s="35">
        <v>453500</v>
      </c>
      <c r="C947" s="35">
        <v>263500</v>
      </c>
      <c r="D947" s="35">
        <v>6</v>
      </c>
      <c r="E947" s="35">
        <v>35</v>
      </c>
      <c r="F947" s="35">
        <v>9.0566440000000004</v>
      </c>
    </row>
    <row r="948" spans="1:6">
      <c r="A948" s="35">
        <v>214</v>
      </c>
      <c r="B948" s="35">
        <v>450500</v>
      </c>
      <c r="C948" s="35">
        <v>262500</v>
      </c>
      <c r="D948" s="35">
        <v>6</v>
      </c>
      <c r="E948" s="35">
        <v>35</v>
      </c>
      <c r="F948" s="35">
        <v>8.8705839999999991</v>
      </c>
    </row>
    <row r="949" spans="1:6">
      <c r="A949" s="35">
        <v>214</v>
      </c>
      <c r="B949" s="35">
        <v>451500</v>
      </c>
      <c r="C949" s="35">
        <v>262500</v>
      </c>
      <c r="D949" s="35">
        <v>6</v>
      </c>
      <c r="E949" s="35">
        <v>35</v>
      </c>
      <c r="F949" s="35">
        <v>8.8335609999999996</v>
      </c>
    </row>
    <row r="950" spans="1:6">
      <c r="A950" s="35">
        <v>214</v>
      </c>
      <c r="B950" s="35">
        <v>452500</v>
      </c>
      <c r="C950" s="35">
        <v>262500</v>
      </c>
      <c r="D950" s="35">
        <v>6</v>
      </c>
      <c r="E950" s="35">
        <v>35</v>
      </c>
      <c r="F950" s="35">
        <v>8.8494659999999996</v>
      </c>
    </row>
  </sheetData>
  <autoFilter ref="A5:F594" xr:uid="{00000000-0009-0000-0000-00000E000000}"/>
  <mergeCells count="1">
    <mergeCell ref="A2:F2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6"/>
  <sheetViews>
    <sheetView zoomScaleNormal="100" workbookViewId="0">
      <selection activeCell="K37" sqref="K37"/>
    </sheetView>
  </sheetViews>
  <sheetFormatPr defaultColWidth="15.7109375" defaultRowHeight="15" customHeight="1" zeroHeight="1"/>
  <cols>
    <col min="1" max="1" width="9.85546875" style="62" customWidth="1"/>
    <col min="2" max="2" width="19.28515625" style="62" customWidth="1"/>
    <col min="3" max="6" width="11.5703125" style="62" customWidth="1"/>
    <col min="7" max="7" width="11.85546875" style="62" customWidth="1"/>
    <col min="8" max="9" width="15.7109375" style="61"/>
    <col min="10" max="10" width="15.7109375" style="62"/>
    <col min="11" max="11" width="20.71093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'(01)'!C7:D7+1</f>
        <v>11</v>
      </c>
      <c r="D7" s="193"/>
      <c r="E7" s="194" t="s">
        <v>113</v>
      </c>
      <c r="F7" s="194"/>
      <c r="G7" s="78" t="s">
        <v>196</v>
      </c>
    </row>
    <row r="8" spans="1:11" ht="15" customHeight="1" thickBot="1">
      <c r="A8" s="74"/>
      <c r="B8" s="74"/>
      <c r="C8" s="107"/>
      <c r="D8" s="197"/>
      <c r="E8" s="197"/>
      <c r="F8" s="107"/>
      <c r="G8" s="107"/>
    </row>
    <row r="9" spans="1:11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1" s="65" customFormat="1" ht="39.75" thickTop="1" thickBot="1">
      <c r="A12" s="80" t="str">
        <f t="shared" ref="A12:A34" si="0">TEXT(K12&amp;J12,0)</f>
        <v>HARB/15A/NA11S01</v>
      </c>
      <c r="B12" s="63" t="str">
        <f>'(01)'!B12</f>
        <v>6 The Terrace Rugby Road</v>
      </c>
      <c r="C12" s="83">
        <f>'(01)'!E12</f>
        <v>0.50416666666666665</v>
      </c>
      <c r="D12" s="84">
        <f>'(01)'!F12</f>
        <v>43867</v>
      </c>
      <c r="E12" s="83">
        <v>0.50624999999999998</v>
      </c>
      <c r="F12" s="156">
        <v>43895</v>
      </c>
      <c r="G12" s="91">
        <f ca="1">IF(ISBLANK(E12),ROUND(((NOW())-($C12+$D12))*24,2),ROUND((($E12+F12)-($C12+$D12))*24,2))</f>
        <v>672.05</v>
      </c>
      <c r="H12" s="152">
        <v>26.8</v>
      </c>
      <c r="I12" s="174"/>
      <c r="J12" s="64" t="s">
        <v>87</v>
      </c>
      <c r="K12" s="65" t="str">
        <f>TEXT("HARB/15A/NA"&amp;$C$7&amp;"S",0)</f>
        <v>HARB/15A/NA11S</v>
      </c>
    </row>
    <row r="13" spans="1:11" s="65" customFormat="1" ht="39" thickBot="1">
      <c r="A13" s="80" t="str">
        <f t="shared" si="0"/>
        <v>HARB/15A/NA11S02</v>
      </c>
      <c r="B13" s="63" t="str">
        <f>'(01)'!B13</f>
        <v>Lut. Service Shop</v>
      </c>
      <c r="C13" s="83">
        <f>'(01)'!E13</f>
        <v>0.5</v>
      </c>
      <c r="D13" s="84">
        <f>'(01)'!F13</f>
        <v>43867</v>
      </c>
      <c r="E13" s="83">
        <v>0.50277777777777777</v>
      </c>
      <c r="F13" s="156">
        <v>43895</v>
      </c>
      <c r="G13" s="91">
        <f t="shared" ref="G13:G29" ca="1" si="1">IF(ISBLANK(E13),ROUND(((NOW())-($C13+$D13))*24,2),ROUND((($E13+F13)-($C13+$D13))*24,2))</f>
        <v>672.07</v>
      </c>
      <c r="H13" s="153">
        <v>45.9</v>
      </c>
      <c r="I13" s="174"/>
      <c r="J13" s="64" t="s">
        <v>88</v>
      </c>
      <c r="K13" s="65" t="str">
        <f t="shared" ref="K13:K34" si="2">TEXT("HARB/15A/NA"&amp;$C$7&amp;"S",0)</f>
        <v>HARB/15A/NA11S</v>
      </c>
    </row>
    <row r="14" spans="1:11" s="65" customFormat="1" ht="39" thickBot="1">
      <c r="A14" s="80" t="str">
        <f t="shared" si="0"/>
        <v>HARB/15A/NA11S03</v>
      </c>
      <c r="B14" s="63" t="str">
        <f>'(01)'!B14</f>
        <v>40 regent street lutterworth</v>
      </c>
      <c r="C14" s="83">
        <f>'(01)'!E14</f>
        <v>0.50902777777777775</v>
      </c>
      <c r="D14" s="84">
        <f>'(01)'!F14</f>
        <v>43867</v>
      </c>
      <c r="E14" s="83">
        <v>0.51180555555555551</v>
      </c>
      <c r="F14" s="156">
        <v>43895</v>
      </c>
      <c r="G14" s="91">
        <f t="shared" ca="1" si="1"/>
        <v>672.07</v>
      </c>
      <c r="H14" s="153">
        <v>15.2</v>
      </c>
      <c r="I14" s="174"/>
      <c r="J14" s="64" t="s">
        <v>89</v>
      </c>
      <c r="K14" s="65" t="str">
        <f t="shared" si="2"/>
        <v>HARB/15A/NA11S</v>
      </c>
    </row>
    <row r="15" spans="1:11" s="65" customFormat="1" ht="39" thickBot="1">
      <c r="A15" s="80" t="str">
        <f t="shared" si="0"/>
        <v>HARB/15A/NA11S04</v>
      </c>
      <c r="B15" s="63" t="str">
        <f>'(01)'!B15</f>
        <v>regent court</v>
      </c>
      <c r="C15" s="83">
        <f>'(01)'!E15</f>
        <v>0.51041666666666663</v>
      </c>
      <c r="D15" s="84">
        <f>'(01)'!F15</f>
        <v>43867</v>
      </c>
      <c r="E15" s="83">
        <v>0.51041666666666663</v>
      </c>
      <c r="F15" s="156">
        <v>43895</v>
      </c>
      <c r="G15" s="91">
        <f t="shared" ca="1" si="1"/>
        <v>672</v>
      </c>
      <c r="H15" s="153">
        <v>33.1</v>
      </c>
      <c r="I15" s="174"/>
      <c r="J15" s="64" t="s">
        <v>90</v>
      </c>
      <c r="K15" s="65" t="str">
        <f t="shared" si="2"/>
        <v>HARB/15A/NA11S</v>
      </c>
    </row>
    <row r="16" spans="1:11" s="65" customFormat="1" ht="39" thickBot="1">
      <c r="A16" s="80" t="str">
        <f t="shared" si="0"/>
        <v>HARB/15A/NA11S05</v>
      </c>
      <c r="B16" s="63" t="str">
        <f>'(01)'!B16</f>
        <v>26 Market Street Lutterworth</v>
      </c>
      <c r="C16" s="83">
        <f>'(01)'!E16</f>
        <v>0.50138888888888888</v>
      </c>
      <c r="D16" s="84">
        <f>'(01)'!F16</f>
        <v>43867</v>
      </c>
      <c r="E16" s="83">
        <v>0.50208333333333333</v>
      </c>
      <c r="F16" s="156">
        <v>43895</v>
      </c>
      <c r="G16" s="91">
        <f t="shared" ca="1" si="1"/>
        <v>672.02</v>
      </c>
      <c r="H16" s="153">
        <v>35.4</v>
      </c>
      <c r="I16" s="174"/>
      <c r="J16" s="64" t="s">
        <v>91</v>
      </c>
      <c r="K16" s="65" t="str">
        <f t="shared" si="2"/>
        <v>HARB/15A/NA11S</v>
      </c>
    </row>
    <row r="17" spans="1:11" s="65" customFormat="1" ht="39" thickBot="1">
      <c r="A17" s="80" t="str">
        <f t="shared" si="0"/>
        <v>HARB/15A/NA11S06</v>
      </c>
      <c r="B17" s="63" t="str">
        <f>'(01)'!B17</f>
        <v>Homeside main street Theddingworth</v>
      </c>
      <c r="C17" s="83">
        <f>'(01)'!E17</f>
        <v>0.52569444444444446</v>
      </c>
      <c r="D17" s="84">
        <f>'(01)'!F17</f>
        <v>43867</v>
      </c>
      <c r="E17" s="83">
        <v>0.53888888888888886</v>
      </c>
      <c r="F17" s="156">
        <v>43895</v>
      </c>
      <c r="G17" s="91">
        <f t="shared" ca="1" si="1"/>
        <v>672.32</v>
      </c>
      <c r="H17" s="153">
        <v>17.100000000000001</v>
      </c>
      <c r="I17" s="174"/>
      <c r="J17" s="64" t="s">
        <v>92</v>
      </c>
      <c r="K17" s="65" t="str">
        <f t="shared" si="2"/>
        <v>HARB/15A/NA11S</v>
      </c>
    </row>
    <row r="18" spans="1:11" s="65" customFormat="1" ht="39" thickBot="1">
      <c r="A18" s="80" t="str">
        <f t="shared" si="0"/>
        <v>HARB/15A/NA11S07</v>
      </c>
      <c r="B18" s="63" t="str">
        <f>'(01)'!B18</f>
        <v>17 Rugby road Lutterworth</v>
      </c>
      <c r="C18" s="83">
        <f>'(01)'!E18</f>
        <v>0.50555555555555554</v>
      </c>
      <c r="D18" s="84">
        <f>'(01)'!F18</f>
        <v>43867</v>
      </c>
      <c r="E18" s="83">
        <v>0.50763888888888886</v>
      </c>
      <c r="F18" s="156">
        <v>43895</v>
      </c>
      <c r="G18" s="91">
        <f t="shared" ca="1" si="1"/>
        <v>672.05</v>
      </c>
      <c r="H18" s="153">
        <v>30.7</v>
      </c>
      <c r="I18" s="174"/>
      <c r="J18" s="64" t="s">
        <v>93</v>
      </c>
      <c r="K18" s="65" t="str">
        <f t="shared" si="2"/>
        <v>HARB/15A/NA11S</v>
      </c>
    </row>
    <row r="19" spans="1:11" s="65" customFormat="1" ht="39" thickBot="1">
      <c r="A19" s="80" t="str">
        <f t="shared" si="0"/>
        <v>HARB/15A/NA11S08</v>
      </c>
      <c r="B19" s="63" t="str">
        <f>'(01)'!B19</f>
        <v xml:space="preserve">69 leicester road Kibworth </v>
      </c>
      <c r="C19" s="83">
        <f>'(01)'!E19</f>
        <v>0.4368055555555555</v>
      </c>
      <c r="D19" s="84">
        <f>'(01)'!F19</f>
        <v>43867</v>
      </c>
      <c r="E19" s="83">
        <v>0.40486111111111112</v>
      </c>
      <c r="F19" s="156">
        <v>43895</v>
      </c>
      <c r="G19" s="91">
        <f t="shared" ca="1" si="1"/>
        <v>671.23</v>
      </c>
      <c r="H19" s="153">
        <v>32.9</v>
      </c>
      <c r="I19" s="174"/>
      <c r="J19" s="64" t="s">
        <v>94</v>
      </c>
      <c r="K19" s="65" t="str">
        <f t="shared" si="2"/>
        <v>HARB/15A/NA11S</v>
      </c>
    </row>
    <row r="20" spans="1:11" s="65" customFormat="1" ht="39" thickBot="1">
      <c r="A20" s="80" t="str">
        <f t="shared" si="0"/>
        <v>HARB/15A/NA11S09</v>
      </c>
      <c r="B20" s="63" t="str">
        <f>'(01)'!B20</f>
        <v>77 leicester road</v>
      </c>
      <c r="C20" s="83">
        <f>'(01)'!E20</f>
        <v>0.48680555555555555</v>
      </c>
      <c r="D20" s="84">
        <f>'(01)'!F20</f>
        <v>43867</v>
      </c>
      <c r="E20" s="83">
        <v>0.52083333333333337</v>
      </c>
      <c r="F20" s="156">
        <v>43895</v>
      </c>
      <c r="G20" s="91">
        <f t="shared" ca="1" si="1"/>
        <v>672.82</v>
      </c>
      <c r="H20" s="154">
        <v>19</v>
      </c>
      <c r="I20" s="174"/>
      <c r="J20" s="64" t="s">
        <v>95</v>
      </c>
      <c r="K20" s="65" t="str">
        <f t="shared" si="2"/>
        <v>HARB/15A/NA11S</v>
      </c>
    </row>
    <row r="21" spans="1:11" s="65" customFormat="1" ht="39.75" thickTop="1" thickBot="1">
      <c r="A21" s="80" t="str">
        <f t="shared" si="0"/>
        <v>HARB/15A/NA11S10</v>
      </c>
      <c r="B21" s="63" t="str">
        <f>'(01)'!B21</f>
        <v>Day Nursery</v>
      </c>
      <c r="C21" s="83">
        <f>'(01)'!E21</f>
        <v>0.48958333333333331</v>
      </c>
      <c r="D21" s="84">
        <f>'(01)'!F21</f>
        <v>43867</v>
      </c>
      <c r="E21" s="83">
        <v>0.52569444444444446</v>
      </c>
      <c r="F21" s="156">
        <v>43895</v>
      </c>
      <c r="G21" s="91">
        <f t="shared" ca="1" si="1"/>
        <v>672.87</v>
      </c>
      <c r="H21" s="152">
        <v>27.5</v>
      </c>
      <c r="I21" s="174"/>
      <c r="J21" s="64" t="s">
        <v>96</v>
      </c>
      <c r="K21" s="65" t="str">
        <f t="shared" si="2"/>
        <v>HARB/15A/NA11S</v>
      </c>
    </row>
    <row r="22" spans="1:11" s="65" customFormat="1" ht="39" thickBot="1">
      <c r="A22" s="80" t="str">
        <f t="shared" si="0"/>
        <v>HARB/15A/NA11S11</v>
      </c>
      <c r="B22" s="63" t="str">
        <f>'(01)'!B22</f>
        <v>A6 Kibworth</v>
      </c>
      <c r="C22" s="83">
        <f>'(01)'!E22</f>
        <v>0.42569444444444443</v>
      </c>
      <c r="D22" s="84">
        <f>'(01)'!F22</f>
        <v>43867</v>
      </c>
      <c r="E22" s="83">
        <v>0.40347222222222223</v>
      </c>
      <c r="F22" s="156">
        <v>43895</v>
      </c>
      <c r="G22" s="91">
        <f t="shared" ca="1" si="1"/>
        <v>671.47</v>
      </c>
      <c r="H22" s="153">
        <v>30.4</v>
      </c>
      <c r="I22" s="174"/>
      <c r="J22" s="64" t="s">
        <v>97</v>
      </c>
      <c r="K22" s="65" t="str">
        <f t="shared" si="2"/>
        <v>HARB/15A/NA11S</v>
      </c>
    </row>
    <row r="23" spans="1:11" s="65" customFormat="1" ht="39" thickBot="1">
      <c r="A23" s="80" t="str">
        <f t="shared" si="0"/>
        <v>HARB/15A/NA11S12</v>
      </c>
      <c r="B23" s="63" t="str">
        <f>'(01)'!B23</f>
        <v xml:space="preserve">lamppost outside 78 leicester road kibworth </v>
      </c>
      <c r="C23" s="83">
        <f>'(01)'!E23</f>
        <v>0.43958333333333338</v>
      </c>
      <c r="D23" s="84">
        <f>'(01)'!F23</f>
        <v>43867</v>
      </c>
      <c r="E23" s="83">
        <v>0.41388888888888892</v>
      </c>
      <c r="F23" s="156">
        <v>43895</v>
      </c>
      <c r="G23" s="91">
        <f t="shared" ca="1" si="1"/>
        <v>671.38</v>
      </c>
      <c r="H23" s="153">
        <v>46</v>
      </c>
      <c r="I23" s="174"/>
      <c r="J23" s="64" t="s">
        <v>98</v>
      </c>
      <c r="K23" s="65" t="str">
        <f t="shared" si="2"/>
        <v>HARB/15A/NA11S</v>
      </c>
    </row>
    <row r="24" spans="1:11" s="65" customFormat="1" ht="39" thickBot="1">
      <c r="A24" s="80" t="str">
        <f t="shared" si="0"/>
        <v>HARB/15A/NA11S13</v>
      </c>
      <c r="B24" s="63" t="str">
        <f>'(01)'!B24</f>
        <v>24 Rugby Road Lutterworth</v>
      </c>
      <c r="C24" s="83">
        <f>'(01)'!E24</f>
        <v>0.50763888888888886</v>
      </c>
      <c r="D24" s="84">
        <f>'(01)'!F24</f>
        <v>43867</v>
      </c>
      <c r="E24" s="83">
        <v>0.50902777777777775</v>
      </c>
      <c r="F24" s="156">
        <v>43895</v>
      </c>
      <c r="G24" s="91">
        <f t="shared" ca="1" si="1"/>
        <v>672.03</v>
      </c>
      <c r="H24" s="153">
        <v>45.8</v>
      </c>
      <c r="I24" s="174"/>
      <c r="J24" s="64" t="s">
        <v>99</v>
      </c>
      <c r="K24" s="65" t="str">
        <f t="shared" si="2"/>
        <v>HARB/15A/NA11S</v>
      </c>
    </row>
    <row r="25" spans="1:11" s="65" customFormat="1" ht="39" thickBot="1">
      <c r="A25" s="80" t="str">
        <f t="shared" si="0"/>
        <v>HARB/15A/NA11S14</v>
      </c>
      <c r="B25" s="63" t="str">
        <f>'(01)'!B25</f>
        <v>sign outside 64 Leicester Road Kibworth</v>
      </c>
      <c r="C25" s="83">
        <f>'(01)'!E25</f>
        <v>0.4284722222222222</v>
      </c>
      <c r="D25" s="84">
        <f>'(01)'!F25</f>
        <v>43867</v>
      </c>
      <c r="E25" s="83">
        <v>0.40625</v>
      </c>
      <c r="F25" s="156">
        <v>43895</v>
      </c>
      <c r="G25" s="91">
        <f t="shared" ca="1" si="1"/>
        <v>671.47</v>
      </c>
      <c r="H25" s="153">
        <v>65.7</v>
      </c>
      <c r="I25" s="174"/>
      <c r="J25" s="64" t="s">
        <v>100</v>
      </c>
      <c r="K25" s="65" t="str">
        <f t="shared" si="2"/>
        <v>HARB/15A/NA11S</v>
      </c>
    </row>
    <row r="26" spans="1:11" s="65" customFormat="1" ht="39" thickBot="1">
      <c r="A26" s="80" t="str">
        <f t="shared" si="0"/>
        <v>HARB/15A/NA11S15</v>
      </c>
      <c r="B26" s="63" t="str">
        <f>'(01)'!B26</f>
        <v xml:space="preserve">signpost just north of 11 Leicester road Kibworth </v>
      </c>
      <c r="C26" s="83">
        <f>'(01)'!E26</f>
        <v>0.42708333333333331</v>
      </c>
      <c r="D26" s="84">
        <f>'(01)'!F26</f>
        <v>43867</v>
      </c>
      <c r="E26" s="83">
        <v>0.4152777777777778</v>
      </c>
      <c r="F26" s="156">
        <v>43895</v>
      </c>
      <c r="G26" s="91">
        <f t="shared" ca="1" si="1"/>
        <v>671.72</v>
      </c>
      <c r="H26" s="153">
        <v>33.799999999999997</v>
      </c>
      <c r="I26" s="174"/>
      <c r="J26" s="64" t="s">
        <v>101</v>
      </c>
      <c r="K26" s="65" t="str">
        <f t="shared" si="2"/>
        <v>HARB/15A/NA11S</v>
      </c>
    </row>
    <row r="27" spans="1:11" s="65" customFormat="1" ht="39" thickBot="1">
      <c r="A27" s="80" t="str">
        <f t="shared" si="0"/>
        <v>HARB/15A/NA11S16</v>
      </c>
      <c r="B27" s="63" t="str">
        <f>'(01)'!B27</f>
        <v xml:space="preserve">pizza Express st marys road </v>
      </c>
      <c r="C27" s="83">
        <f>'(01)'!E27</f>
        <v>0.58333333333333337</v>
      </c>
      <c r="D27" s="84">
        <f>'(01)'!F27</f>
        <v>43868</v>
      </c>
      <c r="E27" s="151">
        <v>0.63194444444444442</v>
      </c>
      <c r="F27" s="156">
        <v>43894</v>
      </c>
      <c r="G27" s="91">
        <f t="shared" ca="1" si="1"/>
        <v>625.16999999999996</v>
      </c>
      <c r="H27" s="153">
        <v>29.2</v>
      </c>
      <c r="I27" s="174"/>
      <c r="J27" s="64" t="s">
        <v>102</v>
      </c>
      <c r="K27" s="65" t="str">
        <f t="shared" si="2"/>
        <v>HARB/15A/NA11S</v>
      </c>
    </row>
    <row r="28" spans="1:11" s="65" customFormat="1" ht="39" thickBot="1">
      <c r="A28" s="80" t="str">
        <f t="shared" si="0"/>
        <v>HARB/15A/NA11S17</v>
      </c>
      <c r="B28" s="63" t="str">
        <f>'(01)'!B28</f>
        <v>Jazz Hair</v>
      </c>
      <c r="C28" s="83">
        <f>'(01)'!E28</f>
        <v>0.50347222222222221</v>
      </c>
      <c r="D28" s="84">
        <f>'(01)'!F28</f>
        <v>43867</v>
      </c>
      <c r="E28" s="83">
        <v>0.50486111111111109</v>
      </c>
      <c r="F28" s="156">
        <v>43895</v>
      </c>
      <c r="G28" s="91">
        <f t="shared" ca="1" si="1"/>
        <v>672.03</v>
      </c>
      <c r="H28" s="153">
        <v>35.4</v>
      </c>
      <c r="I28" s="174"/>
      <c r="J28" s="64" t="s">
        <v>103</v>
      </c>
      <c r="K28" s="65" t="str">
        <f t="shared" si="2"/>
        <v>HARB/15A/NA11S</v>
      </c>
    </row>
    <row r="29" spans="1:11" s="65" customFormat="1" ht="39" thickBot="1">
      <c r="A29" s="81" t="str">
        <f t="shared" si="0"/>
        <v>HARB/15A/NA11S18</v>
      </c>
      <c r="B29" s="63" t="str">
        <f>'(01)'!B29</f>
        <v>Spencerdene main street theddingworth</v>
      </c>
      <c r="C29" s="83">
        <f>'(01)'!E29</f>
        <v>0.52777777777777779</v>
      </c>
      <c r="D29" s="84">
        <f>'(01)'!F29</f>
        <v>43867</v>
      </c>
      <c r="E29" s="85">
        <v>0.54097222222222219</v>
      </c>
      <c r="F29" s="156">
        <v>43895</v>
      </c>
      <c r="G29" s="91">
        <f t="shared" ca="1" si="1"/>
        <v>672.32</v>
      </c>
      <c r="H29" s="154">
        <v>24.4</v>
      </c>
      <c r="I29" s="174"/>
      <c r="J29" s="64" t="s">
        <v>104</v>
      </c>
      <c r="K29" s="65" t="str">
        <f t="shared" si="2"/>
        <v>HARB/15A/NA11S</v>
      </c>
    </row>
    <row r="30" spans="1:11" s="65" customFormat="1" ht="42.75" customHeight="1" thickTop="1" thickBot="1">
      <c r="A30" s="81" t="str">
        <f t="shared" si="0"/>
        <v>HARB/15A/NA11S19</v>
      </c>
      <c r="B30" s="63" t="str">
        <f>'(01)'!B30</f>
        <v xml:space="preserve">Alma House, Watling Street Claybrooke Parva </v>
      </c>
      <c r="C30" s="83">
        <f>'(01)'!E30</f>
        <v>0.4777777777777778</v>
      </c>
      <c r="D30" s="84">
        <f>'(01)'!F30</f>
        <v>43867</v>
      </c>
      <c r="E30" s="85">
        <v>0.48472222222222222</v>
      </c>
      <c r="F30" s="156">
        <v>43895</v>
      </c>
      <c r="G30" s="91">
        <f ca="1">IF(ISBLANK(E30),ROUND(((NOW())-($C30+$D30))*24,2),ROUND((($E30+F30)-($C30+$D30))*24,2))</f>
        <v>672.17</v>
      </c>
      <c r="H30" s="152">
        <v>25.2</v>
      </c>
      <c r="I30" s="174"/>
      <c r="J30" s="64" t="s">
        <v>117</v>
      </c>
      <c r="K30" s="65" t="str">
        <f t="shared" si="2"/>
        <v>HARB/15A/NA11S</v>
      </c>
    </row>
    <row r="31" spans="1:11" s="65" customFormat="1" ht="39" thickBot="1">
      <c r="A31" s="81" t="str">
        <f t="shared" si="0"/>
        <v>HARB/15A/NA11S20</v>
      </c>
      <c r="B31" s="63" t="str">
        <f>'(01)'!B31</f>
        <v>sign post outside White House Farm Watling street</v>
      </c>
      <c r="C31" s="83">
        <f>'(01)'!E31</f>
        <v>0.4826388888888889</v>
      </c>
      <c r="D31" s="84">
        <f>'(01)'!F31</f>
        <v>43867</v>
      </c>
      <c r="E31" s="85">
        <v>0.48819444444444443</v>
      </c>
      <c r="F31" s="156">
        <v>43895</v>
      </c>
      <c r="G31" s="91">
        <f ca="1">IF(ISBLANK(E31),ROUND(((NOW())-($C31+$D31))*24,2),ROUND((($E31+F31)-($C31+$D31))*24,2))</f>
        <v>672.13</v>
      </c>
      <c r="H31" s="153">
        <v>23.2</v>
      </c>
      <c r="I31" s="174"/>
      <c r="J31" s="64" t="s">
        <v>118</v>
      </c>
      <c r="K31" s="65" t="str">
        <f t="shared" si="2"/>
        <v>HARB/15A/NA11S</v>
      </c>
    </row>
    <row r="32" spans="1:11" s="65" customFormat="1" ht="39" thickBot="1">
      <c r="A32" s="81" t="str">
        <f t="shared" si="0"/>
        <v>HARB/15A/NA11S21</v>
      </c>
      <c r="B32" s="63" t="str">
        <f>'(01)'!B32</f>
        <v>coach and horse kibworth</v>
      </c>
      <c r="C32" s="83">
        <f>'(01)'!E32</f>
        <v>0.42430555555555555</v>
      </c>
      <c r="D32" s="84">
        <f>'(01)'!F32</f>
        <v>43867</v>
      </c>
      <c r="E32" s="85">
        <v>0.40208333333333335</v>
      </c>
      <c r="F32" s="156">
        <v>43895</v>
      </c>
      <c r="G32" s="91">
        <f t="shared" ref="G32:G43" ca="1" si="3">IF(ISBLANK(E32),ROUND(((NOW())-($C32+$D32))*24,2),ROUND((($E32+F32)-($C32+$D32))*24,2))</f>
        <v>671.47</v>
      </c>
      <c r="H32" s="153">
        <v>22.5</v>
      </c>
      <c r="I32" s="174"/>
      <c r="J32" s="64" t="s">
        <v>154</v>
      </c>
      <c r="K32" s="65" t="str">
        <f t="shared" si="2"/>
        <v>HARB/15A/NA11S</v>
      </c>
    </row>
    <row r="33" spans="1:11" s="65" customFormat="1" ht="39" thickBot="1">
      <c r="A33" s="81" t="str">
        <f t="shared" si="0"/>
        <v>HARB/15A/NA11S22</v>
      </c>
      <c r="B33" s="63" t="str">
        <f>'(01)'!B33</f>
        <v>lamppost 29 church road kibworth</v>
      </c>
      <c r="C33" s="83">
        <f>'(01)'!E33</f>
        <v>0.4236111111111111</v>
      </c>
      <c r="D33" s="84">
        <f>'(01)'!F33</f>
        <v>43867</v>
      </c>
      <c r="E33" s="85">
        <v>0.40138888888888885</v>
      </c>
      <c r="F33" s="156">
        <v>43895</v>
      </c>
      <c r="G33" s="91">
        <f t="shared" ca="1" si="3"/>
        <v>671.47</v>
      </c>
      <c r="H33" s="153">
        <v>21.4</v>
      </c>
      <c r="I33" s="96"/>
      <c r="J33" s="64" t="s">
        <v>155</v>
      </c>
      <c r="K33" s="65" t="str">
        <f t="shared" si="2"/>
        <v>HARB/15A/NA11S</v>
      </c>
    </row>
    <row r="34" spans="1:11" s="65" customFormat="1" ht="39" thickBot="1">
      <c r="A34" s="81" t="str">
        <f t="shared" si="0"/>
        <v>HARB/15A/NA11S23</v>
      </c>
      <c r="B34" s="63" t="str">
        <f>'(01)'!B34</f>
        <v>106 main street kibworth</v>
      </c>
      <c r="C34" s="83">
        <f>'(01)'!E34</f>
        <v>0.44097222222222227</v>
      </c>
      <c r="D34" s="84">
        <f>'(01)'!F34</f>
        <v>43867</v>
      </c>
      <c r="E34" s="85">
        <v>0.41666666666666669</v>
      </c>
      <c r="F34" s="156">
        <v>43895</v>
      </c>
      <c r="G34" s="91">
        <f t="shared" ca="1" si="3"/>
        <v>671.42</v>
      </c>
      <c r="H34" s="153">
        <v>27.2</v>
      </c>
      <c r="I34" s="96"/>
      <c r="J34" s="64" t="s">
        <v>156</v>
      </c>
      <c r="K34" s="65" t="str">
        <f t="shared" si="2"/>
        <v>HARB/15A/NA11S</v>
      </c>
    </row>
    <row r="35" spans="1:11" s="65" customFormat="1" ht="24" customHeight="1" thickTop="1" thickBot="1">
      <c r="A35" s="81" t="str">
        <f>TEXT(K35&amp;(J35-23),0)</f>
        <v>HARB/15A/NB8S1</v>
      </c>
      <c r="B35" s="63" t="str">
        <f>'(01)'!B35</f>
        <v>lampost outside 52 Leicester Road</v>
      </c>
      <c r="C35" s="83">
        <f>'(01)'!E35</f>
        <v>0.41805555555555557</v>
      </c>
      <c r="D35" s="84">
        <f>'(01)'!F35</f>
        <v>43867</v>
      </c>
      <c r="E35" s="85">
        <v>0.39930555555555558</v>
      </c>
      <c r="F35" s="156">
        <v>43895</v>
      </c>
      <c r="G35" s="91">
        <f t="shared" ca="1" si="3"/>
        <v>671.55</v>
      </c>
      <c r="H35" s="152">
        <v>17.5</v>
      </c>
      <c r="I35" s="96"/>
      <c r="J35" s="64" t="s">
        <v>165</v>
      </c>
      <c r="K35" s="65" t="str">
        <f>TEXT("HARB/15A/NB"&amp;($C$7-3)&amp;"S",0)</f>
        <v>HARB/15A/NB8S</v>
      </c>
    </row>
    <row r="36" spans="1:11" s="65" customFormat="1" ht="24" customHeight="1" thickBot="1">
      <c r="A36" s="81" t="str">
        <f>TEXT(K36&amp;(J36-23),0)</f>
        <v>HARB/15A/NB8S2</v>
      </c>
      <c r="B36" s="63" t="str">
        <f>'(01)'!B36</f>
        <v xml:space="preserve">road sign on leicester road, rear of 9 Milestone Close </v>
      </c>
      <c r="C36" s="83">
        <f>'(01)'!E36</f>
        <v>0.41666666666666669</v>
      </c>
      <c r="D36" s="84">
        <f>'(01)'!F36</f>
        <v>43867</v>
      </c>
      <c r="E36" s="85">
        <v>0.40069444444444446</v>
      </c>
      <c r="F36" s="156">
        <v>43895</v>
      </c>
      <c r="G36" s="91">
        <f t="shared" ca="1" si="3"/>
        <v>671.62</v>
      </c>
      <c r="H36" s="153">
        <v>18.899999999999999</v>
      </c>
      <c r="I36" s="96"/>
      <c r="J36" s="64" t="s">
        <v>166</v>
      </c>
      <c r="K36" s="65" t="str">
        <f>TEXT("HARB/15A/NB"&amp;($C$7-3)&amp;"S",0)</f>
        <v>HARB/15A/NB8S</v>
      </c>
    </row>
    <row r="37" spans="1:11" s="65" customFormat="1" ht="24" customHeight="1" thickTop="1" thickBot="1">
      <c r="A37" s="81" t="str">
        <f>TEXT(K37&amp;(J37-25),0)</f>
        <v>HARB/15A/NC6S1</v>
      </c>
      <c r="B37" s="63" t="str">
        <f>'(01)'!B37</f>
        <v>3 dunton road BA</v>
      </c>
      <c r="C37" s="83">
        <f>'(01)'!E37</f>
        <v>0.46666666666666662</v>
      </c>
      <c r="D37" s="84">
        <f>'(01)'!F37</f>
        <v>43867</v>
      </c>
      <c r="E37" s="85">
        <v>0.47430555555555554</v>
      </c>
      <c r="F37" s="156">
        <v>43895</v>
      </c>
      <c r="G37" s="91">
        <f t="shared" ca="1" si="3"/>
        <v>672.18</v>
      </c>
      <c r="H37" s="152">
        <v>15.6</v>
      </c>
      <c r="I37" s="96"/>
      <c r="J37" s="64" t="s">
        <v>171</v>
      </c>
      <c r="K37" s="65" t="str">
        <f>TEXT("HARB/15A/NC"&amp;$C$7-5&amp;"S",0)</f>
        <v>HARB/15A/NC6S</v>
      </c>
    </row>
    <row r="38" spans="1:11" s="65" customFormat="1" ht="24" customHeight="1" thickBot="1">
      <c r="A38" s="81" t="str">
        <f t="shared" ref="A38:A42" si="4">TEXT(K38&amp;(J38-25),0)</f>
        <v>HARB/15A/NC6S2</v>
      </c>
      <c r="B38" s="63" t="str">
        <f>'(01)'!B38</f>
        <v>26 Dunton Road BA</v>
      </c>
      <c r="C38" s="83">
        <f>'(01)'!E38</f>
        <v>0.4680555555555555</v>
      </c>
      <c r="D38" s="84">
        <f>'(01)'!F38</f>
        <v>43867</v>
      </c>
      <c r="E38" s="85">
        <v>0.47569444444444442</v>
      </c>
      <c r="F38" s="156">
        <v>43895</v>
      </c>
      <c r="G38" s="91">
        <f t="shared" ca="1" si="3"/>
        <v>672.18</v>
      </c>
      <c r="H38" s="153">
        <v>19.2</v>
      </c>
      <c r="I38" s="96"/>
      <c r="J38" s="64" t="s">
        <v>172</v>
      </c>
      <c r="K38" s="65" t="str">
        <f t="shared" ref="K38:K42" si="5">TEXT("HARB/15A/NC"&amp;$C$7-5&amp;"S",0)</f>
        <v>HARB/15A/NC6S</v>
      </c>
    </row>
    <row r="39" spans="1:11" s="65" customFormat="1" ht="24" customHeight="1" thickBot="1">
      <c r="A39" s="81" t="str">
        <f t="shared" si="4"/>
        <v>HARB/15A/NC6S3</v>
      </c>
      <c r="B39" s="63" t="str">
        <f>'(01)'!B39</f>
        <v>lampost est of 5 Lutterworth road Walcote</v>
      </c>
      <c r="C39" s="83">
        <f>'(01)'!E39</f>
        <v>0.51597222222222217</v>
      </c>
      <c r="D39" s="84">
        <f>'(01)'!F39</f>
        <v>43867</v>
      </c>
      <c r="E39" s="85">
        <v>0.52777777777777779</v>
      </c>
      <c r="F39" s="156">
        <v>43895</v>
      </c>
      <c r="G39" s="91">
        <f t="shared" ca="1" si="3"/>
        <v>672.28</v>
      </c>
      <c r="H39" s="153">
        <v>19.7</v>
      </c>
      <c r="I39" s="96"/>
      <c r="J39" s="64" t="s">
        <v>173</v>
      </c>
      <c r="K39" s="65" t="str">
        <f t="shared" si="5"/>
        <v>HARB/15A/NC6S</v>
      </c>
    </row>
    <row r="40" spans="1:11" s="65" customFormat="1" ht="24" customHeight="1" thickBot="1">
      <c r="A40" s="81" t="str">
        <f t="shared" si="4"/>
        <v>HARB/15A/NC6S4</v>
      </c>
      <c r="B40" s="63" t="str">
        <f>'(01)'!B40</f>
        <v>sw junction welland park road and northamton road MH</v>
      </c>
      <c r="C40" s="83">
        <f>'(01)'!E40</f>
        <v>0.57638888888888895</v>
      </c>
      <c r="D40" s="84">
        <f>'(01)'!F40</f>
        <v>43868</v>
      </c>
      <c r="E40" s="85">
        <v>0.62847222222222221</v>
      </c>
      <c r="F40" s="84">
        <v>43894</v>
      </c>
      <c r="G40" s="91">
        <f t="shared" ca="1" si="3"/>
        <v>625.25</v>
      </c>
      <c r="H40" s="153">
        <v>32.200000000000003</v>
      </c>
      <c r="I40" s="96"/>
      <c r="J40" s="64" t="s">
        <v>174</v>
      </c>
      <c r="K40" s="65" t="str">
        <f t="shared" si="5"/>
        <v>HARB/15A/NC6S</v>
      </c>
    </row>
    <row r="41" spans="1:11" s="65" customFormat="1" ht="24" customHeight="1" thickBot="1">
      <c r="A41" s="81" t="str">
        <f t="shared" si="4"/>
        <v>HARB/15A/NC6S5</v>
      </c>
      <c r="B41" s="63" t="str">
        <f>'(01)'!B41</f>
        <v>53 northamton road MH</v>
      </c>
      <c r="C41" s="83">
        <f>'(01)'!E41</f>
        <v>0.57708333333333328</v>
      </c>
      <c r="D41" s="84">
        <f>'(01)'!F41</f>
        <v>43868</v>
      </c>
      <c r="E41" s="85">
        <v>0.64513888888888882</v>
      </c>
      <c r="F41" s="84">
        <v>43894</v>
      </c>
      <c r="G41" s="91">
        <f t="shared" ca="1" si="3"/>
        <v>625.63</v>
      </c>
      <c r="H41" s="153">
        <v>24.6</v>
      </c>
      <c r="I41" s="96"/>
      <c r="J41" s="64" t="s">
        <v>175</v>
      </c>
      <c r="K41" s="65" t="str">
        <f t="shared" si="5"/>
        <v>HARB/15A/NC6S</v>
      </c>
    </row>
    <row r="42" spans="1:11" s="65" customFormat="1" ht="24" customHeight="1" thickBot="1">
      <c r="A42" s="81" t="str">
        <f t="shared" si="4"/>
        <v>HARB/15A/NC6S6</v>
      </c>
      <c r="B42" s="63" t="str">
        <f>'(01)'!B42</f>
        <v>7 leicester road MH</v>
      </c>
      <c r="C42" s="83">
        <f>'(01)'!E42</f>
        <v>0.5854166666666667</v>
      </c>
      <c r="D42" s="84">
        <f>'(01)'!F42</f>
        <v>43868</v>
      </c>
      <c r="E42" s="85">
        <v>0.65625</v>
      </c>
      <c r="F42" s="84">
        <v>43894</v>
      </c>
      <c r="G42" s="91">
        <f t="shared" ca="1" si="3"/>
        <v>625.70000000000005</v>
      </c>
      <c r="H42" s="153">
        <v>18.100000000000001</v>
      </c>
      <c r="I42" s="96"/>
      <c r="J42" s="64" t="s">
        <v>176</v>
      </c>
      <c r="K42" s="65" t="str">
        <f t="shared" si="5"/>
        <v>HARB/15A/NC6S</v>
      </c>
    </row>
    <row r="43" spans="1:11" s="65" customFormat="1" ht="24" customHeight="1" thickBot="1">
      <c r="A43" s="81" t="str">
        <f>TEXT(K43&amp;(J43-31),0)</f>
        <v>HARB/15A/ND4S1</v>
      </c>
      <c r="B43" s="63" t="str">
        <f>'(01)'!B43</f>
        <v>lamppost outside 12 Springfield Street MH</v>
      </c>
      <c r="C43" s="83">
        <f>'(01)'!E43</f>
        <v>0.57986111111111105</v>
      </c>
      <c r="D43" s="84">
        <f>'(01)'!F43</f>
        <v>43868</v>
      </c>
      <c r="E43" s="85">
        <v>0.62986111111111109</v>
      </c>
      <c r="F43" s="84">
        <v>43894</v>
      </c>
      <c r="G43" s="91">
        <f t="shared" ca="1" si="3"/>
        <v>625.20000000000005</v>
      </c>
      <c r="H43" s="177">
        <v>25.5</v>
      </c>
      <c r="I43" s="96"/>
      <c r="J43" s="64" t="s">
        <v>187</v>
      </c>
      <c r="K43" s="65" t="str">
        <f>TEXT("HARB/15A/ND"&amp;$C$7-7&amp;"S",0)</f>
        <v>HARB/15A/ND4S</v>
      </c>
    </row>
    <row r="44" spans="1:11" s="65" customFormat="1" ht="165" customHeight="1">
      <c r="A44" s="71"/>
      <c r="B44" s="71"/>
      <c r="C44" s="71"/>
      <c r="D44" s="71"/>
      <c r="E44" s="71"/>
      <c r="F44" s="71"/>
      <c r="G44" s="71"/>
      <c r="H44" s="66"/>
      <c r="I44" s="66"/>
    </row>
    <row r="45" spans="1:11" s="65" customFormat="1" ht="15" customHeight="1">
      <c r="A45" s="71"/>
      <c r="B45" s="71"/>
      <c r="C45" s="71"/>
      <c r="D45" s="71"/>
      <c r="E45" s="71"/>
      <c r="F45" s="71"/>
      <c r="G45" s="71"/>
      <c r="H45" s="66"/>
      <c r="I45" s="66"/>
    </row>
    <row r="46" spans="1:11" s="65" customFormat="1" ht="15" customHeight="1">
      <c r="A46" s="71"/>
      <c r="B46" s="210" t="str">
        <f>'(11)'!B48</f>
        <v>Diffusion Tube Laboratory
SOCOTEC
12 Moorbrook
Southmead Industrial Park
Didcot
Oxon
OX11 7HP</v>
      </c>
      <c r="C46" s="210"/>
      <c r="D46" s="210"/>
      <c r="E46" s="210"/>
      <c r="F46" s="71"/>
      <c r="G46" s="71"/>
      <c r="H46" s="66"/>
      <c r="I46" s="66"/>
    </row>
    <row r="47" spans="1:11" s="65" customFormat="1" ht="76.5" customHeight="1">
      <c r="A47" s="86"/>
      <c r="B47" s="210"/>
      <c r="C47" s="210"/>
      <c r="D47" s="210"/>
      <c r="E47" s="210"/>
      <c r="F47" s="86"/>
      <c r="G47" s="86"/>
      <c r="H47" s="66"/>
      <c r="I47" s="66"/>
    </row>
    <row r="48" spans="1:11" s="65" customFormat="1" ht="15" customHeight="1">
      <c r="A48" s="70"/>
      <c r="B48" s="210"/>
      <c r="C48" s="210"/>
      <c r="D48" s="210"/>
      <c r="E48" s="210"/>
      <c r="F48" s="69"/>
      <c r="G48" s="69"/>
      <c r="H48" s="66"/>
      <c r="I48" s="66"/>
    </row>
    <row r="49" spans="1:9" s="65" customFormat="1" ht="15" customHeight="1">
      <c r="A49" s="107"/>
      <c r="B49" s="210"/>
      <c r="C49" s="210"/>
      <c r="D49" s="210"/>
      <c r="E49" s="210"/>
      <c r="F49" s="69"/>
      <c r="G49" s="69"/>
      <c r="H49" s="66"/>
      <c r="I49" s="66"/>
    </row>
    <row r="50" spans="1:9" s="65" customFormat="1" ht="15" customHeight="1">
      <c r="A50" s="106"/>
      <c r="B50" s="210"/>
      <c r="C50" s="210"/>
      <c r="D50" s="210"/>
      <c r="E50" s="210"/>
      <c r="F50" s="106"/>
      <c r="G50" s="106"/>
      <c r="H50" s="66"/>
      <c r="I50" s="66"/>
    </row>
    <row r="51" spans="1:9" s="65" customFormat="1" ht="15" customHeight="1">
      <c r="A51" s="106"/>
      <c r="B51" s="210"/>
      <c r="C51" s="210"/>
      <c r="D51" s="210"/>
      <c r="E51" s="210"/>
      <c r="F51" s="106"/>
      <c r="G51" s="106"/>
      <c r="H51" s="66"/>
      <c r="I51" s="66"/>
    </row>
    <row r="52" spans="1:9" s="67" customFormat="1" ht="30.75" customHeight="1">
      <c r="A52" s="68"/>
      <c r="B52" s="210"/>
      <c r="C52" s="210"/>
      <c r="D52" s="210"/>
      <c r="E52" s="210"/>
      <c r="F52" s="68"/>
      <c r="G52" s="68"/>
      <c r="H52" s="66"/>
      <c r="I52" s="66"/>
    </row>
    <row r="53" spans="1:9" s="67" customFormat="1" ht="30.75" customHeight="1">
      <c r="A53" s="68"/>
      <c r="B53" s="210"/>
      <c r="C53" s="210"/>
      <c r="D53" s="210"/>
      <c r="E53" s="210"/>
      <c r="F53" s="68"/>
      <c r="G53" s="68"/>
      <c r="H53" s="66"/>
      <c r="I53" s="66"/>
    </row>
    <row r="54" spans="1:9" s="68" customFormat="1" ht="30.75" customHeight="1">
      <c r="B54" s="210"/>
      <c r="C54" s="210"/>
      <c r="D54" s="210"/>
      <c r="E54" s="210"/>
      <c r="H54" s="61"/>
      <c r="I54" s="61"/>
    </row>
    <row r="55" spans="1:9" s="68" customFormat="1" ht="30.75" customHeight="1">
      <c r="H55" s="61"/>
      <c r="I55" s="61"/>
    </row>
    <row r="56" spans="1:9" ht="23.25" customHeight="1">
      <c r="A56" s="68"/>
      <c r="B56" s="68"/>
      <c r="C56" s="68"/>
      <c r="D56" s="68"/>
      <c r="E56" s="68"/>
      <c r="F56" s="68"/>
      <c r="G56" s="68"/>
    </row>
    <row r="57" spans="1:9" ht="23.25">
      <c r="A57" s="68"/>
      <c r="B57" s="68"/>
      <c r="C57" s="68"/>
      <c r="D57" s="68"/>
      <c r="E57" s="68"/>
      <c r="F57" s="68"/>
      <c r="G57" s="68"/>
    </row>
    <row r="58" spans="1:9" hidden="1">
      <c r="A58" s="65"/>
      <c r="B58" s="65"/>
      <c r="C58" s="65"/>
      <c r="D58" s="65"/>
      <c r="E58" s="65"/>
      <c r="F58" s="65"/>
      <c r="G58" s="65"/>
    </row>
    <row r="59" spans="1:9" hidden="1">
      <c r="A59" s="65"/>
      <c r="B59" s="65"/>
      <c r="C59" s="65"/>
      <c r="D59" s="65"/>
      <c r="E59" s="65"/>
      <c r="F59" s="65"/>
      <c r="G59" s="65"/>
    </row>
    <row r="60" spans="1:9" hidden="1">
      <c r="A60" s="65"/>
      <c r="B60" s="65"/>
      <c r="C60" s="65"/>
      <c r="D60" s="65"/>
      <c r="E60" s="65"/>
      <c r="F60" s="65"/>
      <c r="G60" s="65"/>
    </row>
    <row r="61" spans="1:9" hidden="1">
      <c r="A61" s="65"/>
      <c r="B61" s="65"/>
      <c r="C61" s="65"/>
      <c r="D61" s="65"/>
      <c r="E61" s="65"/>
      <c r="F61" s="65"/>
      <c r="G61" s="65"/>
    </row>
    <row r="62" spans="1:9" hidden="1">
      <c r="A62" s="65"/>
      <c r="B62" s="65"/>
      <c r="C62" s="65"/>
      <c r="D62" s="65"/>
      <c r="E62" s="65"/>
      <c r="F62" s="65"/>
      <c r="G62" s="65"/>
    </row>
    <row r="63" spans="1:9" hidden="1">
      <c r="H63" s="62"/>
      <c r="I63" s="62"/>
    </row>
    <row r="64" spans="1:9" hidden="1">
      <c r="H64" s="62"/>
      <c r="I64" s="62"/>
    </row>
    <row r="65" s="62" customFormat="1" hidden="1"/>
    <row r="66" s="62" customFormat="1" hidden="1"/>
    <row r="67" s="62" customFormat="1" hidden="1"/>
    <row r="68" s="62" customFormat="1" hidden="1"/>
    <row r="69" s="62" customFormat="1" hidden="1"/>
    <row r="70" s="62" customFormat="1" hidden="1"/>
    <row r="71" s="62" customFormat="1" hidden="1"/>
    <row r="72" s="62" customFormat="1" hidden="1"/>
    <row r="73" s="62" customFormat="1" hidden="1"/>
    <row r="74" s="62" customFormat="1" hidden="1"/>
    <row r="75" s="62" customFormat="1" hidden="1"/>
    <row r="76" s="62" customFormat="1" hidden="1"/>
    <row r="77" s="62" customFormat="1" hidden="1"/>
    <row r="78" s="62" customFormat="1" hidden="1"/>
    <row r="79" s="62" customFormat="1" hidden="1"/>
    <row r="80" s="62" customFormat="1" hidden="1"/>
    <row r="81" s="62" customFormat="1" hidden="1"/>
    <row r="82" s="62" customFormat="1" hidden="1"/>
    <row r="83" s="62" customFormat="1" hidden="1"/>
    <row r="84" s="62" customFormat="1" hidden="1"/>
    <row r="85" s="62" customFormat="1" hidden="1"/>
    <row r="86" s="62" customFormat="1" ht="15" customHeight="1"/>
  </sheetData>
  <mergeCells count="24">
    <mergeCell ref="B46:E54"/>
    <mergeCell ref="D8:E8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C1:D1"/>
    <mergeCell ref="E1:F1"/>
    <mergeCell ref="E2:F2"/>
    <mergeCell ref="E3:F3"/>
    <mergeCell ref="A4:B4"/>
    <mergeCell ref="C4:D4"/>
    <mergeCell ref="E4:F4"/>
  </mergeCells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88"/>
  <sheetViews>
    <sheetView topLeftCell="A5" zoomScaleNormal="100" zoomScaleSheetLayoutView="90" workbookViewId="0">
      <selection activeCell="E46" sqref="E46"/>
    </sheetView>
  </sheetViews>
  <sheetFormatPr defaultColWidth="15.7109375" defaultRowHeight="15" customHeight="1" zeroHeight="1"/>
  <cols>
    <col min="1" max="1" width="11.42578125" style="62" customWidth="1"/>
    <col min="2" max="2" width="19.28515625" style="62" customWidth="1"/>
    <col min="3" max="6" width="11.5703125" style="62" customWidth="1"/>
    <col min="7" max="7" width="11.85546875" style="62" customWidth="1"/>
    <col min="8" max="8" width="15.7109375" style="66"/>
    <col min="9" max="9" width="15.7109375" style="61"/>
    <col min="10" max="10" width="15.7109375" style="62"/>
    <col min="11" max="11" width="20.71093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'(02)'!C7+1</f>
        <v>12</v>
      </c>
      <c r="D7" s="193"/>
      <c r="E7" s="194" t="s">
        <v>113</v>
      </c>
      <c r="F7" s="194"/>
      <c r="G7" s="78" t="s">
        <v>197</v>
      </c>
    </row>
    <row r="8" spans="1:11" ht="15" customHeight="1" thickBot="1">
      <c r="A8" s="74"/>
      <c r="B8" s="74"/>
      <c r="C8" s="107"/>
      <c r="D8" s="197"/>
      <c r="E8" s="197"/>
      <c r="F8" s="107"/>
      <c r="G8" s="107"/>
    </row>
    <row r="9" spans="1:11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178" t="s">
        <v>36</v>
      </c>
      <c r="I11" s="105"/>
      <c r="J11" s="61"/>
    </row>
    <row r="12" spans="1:11" s="65" customFormat="1" ht="24" customHeight="1" thickTop="1" thickBot="1">
      <c r="A12" s="80" t="str">
        <f t="shared" ref="A12:A34" si="0">TEXT(K12&amp;J12,0)</f>
        <v>HARB/15A/NA12S01</v>
      </c>
      <c r="B12" s="63" t="str">
        <f>'(01)'!B12</f>
        <v>6 The Terrace Rugby Road</v>
      </c>
      <c r="C12" s="83">
        <f>'(02)'!E12</f>
        <v>0.50624999999999998</v>
      </c>
      <c r="D12" s="84">
        <f>'(02)'!F12</f>
        <v>43895</v>
      </c>
      <c r="E12" s="83">
        <v>0.54999999999999993</v>
      </c>
      <c r="F12" s="156">
        <v>43927</v>
      </c>
      <c r="G12" s="91">
        <f ca="1">IF(ISBLANK(E12),ROUND(((NOW())-($C12+$D12))*24,2),ROUND((($E12+F12)-($C12+$D12))*24,2))</f>
        <v>769.05</v>
      </c>
      <c r="H12" s="152">
        <v>26.4</v>
      </c>
      <c r="I12" s="174"/>
      <c r="J12" s="64" t="s">
        <v>87</v>
      </c>
      <c r="K12" s="65" t="str">
        <f>TEXT("HARB/15A/NA"&amp;$C$7&amp;"S",0)</f>
        <v>HARB/15A/NA12S</v>
      </c>
    </row>
    <row r="13" spans="1:11" s="65" customFormat="1" ht="24" customHeight="1" thickBot="1">
      <c r="A13" s="80" t="str">
        <f t="shared" si="0"/>
        <v>HARB/15A/NA12S02</v>
      </c>
      <c r="B13" s="63" t="str">
        <f>'(01)'!B13</f>
        <v>Lut. Service Shop</v>
      </c>
      <c r="C13" s="83">
        <f>'(02)'!E13</f>
        <v>0.50277777777777777</v>
      </c>
      <c r="D13" s="84">
        <f>'(02)'!F13</f>
        <v>43895</v>
      </c>
      <c r="E13" s="83">
        <v>0.55277777777777781</v>
      </c>
      <c r="F13" s="156">
        <v>43927</v>
      </c>
      <c r="G13" s="91">
        <f t="shared" ref="G13:G29" ca="1" si="1">IF(ISBLANK(E13),ROUND(((NOW())-($C13+$D13))*24,2),ROUND((($E13+F13)-($C13+$D13))*24,2))</f>
        <v>769.2</v>
      </c>
      <c r="H13" s="153">
        <v>13.6</v>
      </c>
      <c r="I13" s="174"/>
      <c r="J13" s="64" t="s">
        <v>88</v>
      </c>
      <c r="K13" s="65" t="str">
        <f t="shared" ref="K13:K34" si="2">TEXT("HARB/15A/NA"&amp;$C$7&amp;"S",0)</f>
        <v>HARB/15A/NA12S</v>
      </c>
    </row>
    <row r="14" spans="1:11" s="65" customFormat="1" ht="24" customHeight="1" thickBot="1">
      <c r="A14" s="80" t="str">
        <f t="shared" si="0"/>
        <v>HARB/15A/NA12S03</v>
      </c>
      <c r="B14" s="63" t="str">
        <f>'(01)'!B14</f>
        <v>40 regent street lutterworth</v>
      </c>
      <c r="C14" s="83">
        <f>'(02)'!E14</f>
        <v>0.51180555555555551</v>
      </c>
      <c r="D14" s="84">
        <f>'(02)'!F14</f>
        <v>43895</v>
      </c>
      <c r="E14" s="83">
        <v>0.54722222222222217</v>
      </c>
      <c r="F14" s="156">
        <v>43927</v>
      </c>
      <c r="G14" s="91">
        <f t="shared" ca="1" si="1"/>
        <v>768.85</v>
      </c>
      <c r="H14" s="153">
        <v>9.1</v>
      </c>
      <c r="I14" s="174"/>
      <c r="J14" s="64" t="s">
        <v>89</v>
      </c>
      <c r="K14" s="65" t="str">
        <f t="shared" si="2"/>
        <v>HARB/15A/NA12S</v>
      </c>
    </row>
    <row r="15" spans="1:11" s="65" customFormat="1" ht="24" customHeight="1" thickBot="1">
      <c r="A15" s="80" t="str">
        <f t="shared" si="0"/>
        <v>HARB/15A/NA12S04</v>
      </c>
      <c r="B15" s="63" t="str">
        <f>'(01)'!B15</f>
        <v>regent court</v>
      </c>
      <c r="C15" s="83">
        <f>'(02)'!E15</f>
        <v>0.51041666666666663</v>
      </c>
      <c r="D15" s="84">
        <f>'(02)'!F15</f>
        <v>43895</v>
      </c>
      <c r="E15" s="83">
        <v>0.54305555555555551</v>
      </c>
      <c r="F15" s="156">
        <v>43927</v>
      </c>
      <c r="G15" s="91">
        <f t="shared" ca="1" si="1"/>
        <v>768.78</v>
      </c>
      <c r="H15" s="153">
        <v>33</v>
      </c>
      <c r="I15" s="174"/>
      <c r="J15" s="64" t="s">
        <v>90</v>
      </c>
      <c r="K15" s="65" t="str">
        <f t="shared" si="2"/>
        <v>HARB/15A/NA12S</v>
      </c>
    </row>
    <row r="16" spans="1:11" s="65" customFormat="1" ht="24" customHeight="1" thickBot="1">
      <c r="A16" s="80" t="str">
        <f t="shared" si="0"/>
        <v>HARB/15A/NA12S05</v>
      </c>
      <c r="B16" s="63" t="str">
        <f>'(01)'!B16</f>
        <v>26 Market Street Lutterworth</v>
      </c>
      <c r="C16" s="83">
        <f>'(02)'!E16</f>
        <v>0.50208333333333333</v>
      </c>
      <c r="D16" s="84">
        <f>'(02)'!F16</f>
        <v>43895</v>
      </c>
      <c r="E16" s="83">
        <v>0.55347222222222225</v>
      </c>
      <c r="F16" s="156">
        <v>43927</v>
      </c>
      <c r="G16" s="91">
        <f t="shared" ca="1" si="1"/>
        <v>769.23</v>
      </c>
      <c r="H16" s="153">
        <v>24.2</v>
      </c>
      <c r="I16" s="174"/>
      <c r="J16" s="64" t="s">
        <v>91</v>
      </c>
      <c r="K16" s="65" t="str">
        <f t="shared" si="2"/>
        <v>HARB/15A/NA12S</v>
      </c>
    </row>
    <row r="17" spans="1:11" s="65" customFormat="1" ht="24" customHeight="1" thickBot="1">
      <c r="A17" s="80" t="str">
        <f t="shared" si="0"/>
        <v>HARB/15A/NA12S06</v>
      </c>
      <c r="B17" s="63" t="str">
        <f>'(01)'!B17</f>
        <v>Homeside main street Theddingworth</v>
      </c>
      <c r="C17" s="83">
        <f>'(02)'!E17</f>
        <v>0.53888888888888886</v>
      </c>
      <c r="D17" s="84">
        <f>'(02)'!F17</f>
        <v>43895</v>
      </c>
      <c r="E17" s="83">
        <v>0.5625</v>
      </c>
      <c r="F17" s="156">
        <v>43927</v>
      </c>
      <c r="G17" s="91">
        <f t="shared" ca="1" si="1"/>
        <v>768.57</v>
      </c>
      <c r="H17" s="153">
        <v>12.1</v>
      </c>
      <c r="I17" s="174"/>
      <c r="J17" s="64" t="s">
        <v>92</v>
      </c>
      <c r="K17" s="65" t="str">
        <f t="shared" si="2"/>
        <v>HARB/15A/NA12S</v>
      </c>
    </row>
    <row r="18" spans="1:11" s="65" customFormat="1" ht="24" customHeight="1" thickBot="1">
      <c r="A18" s="80" t="str">
        <f t="shared" si="0"/>
        <v>HARB/15A/NA12S07</v>
      </c>
      <c r="B18" s="63" t="str">
        <f>'(01)'!B18</f>
        <v>17 Rugby road Lutterworth</v>
      </c>
      <c r="C18" s="83">
        <f>'(02)'!E18</f>
        <v>0.50763888888888886</v>
      </c>
      <c r="D18" s="84">
        <f>'(02)'!F18</f>
        <v>43895</v>
      </c>
      <c r="E18" s="83">
        <v>0.5493055555555556</v>
      </c>
      <c r="F18" s="156">
        <v>43927</v>
      </c>
      <c r="G18" s="91">
        <f t="shared" ca="1" si="1"/>
        <v>769</v>
      </c>
      <c r="H18" s="153">
        <v>23.2</v>
      </c>
      <c r="I18" s="174"/>
      <c r="J18" s="64" t="s">
        <v>93</v>
      </c>
      <c r="K18" s="65" t="str">
        <f t="shared" si="2"/>
        <v>HARB/15A/NA12S</v>
      </c>
    </row>
    <row r="19" spans="1:11" s="65" customFormat="1" ht="24" customHeight="1" thickBot="1">
      <c r="A19" s="80" t="str">
        <f t="shared" si="0"/>
        <v>HARB/15A/NA12S08</v>
      </c>
      <c r="B19" s="63" t="str">
        <f>'(01)'!B19</f>
        <v xml:space="preserve">69 leicester road Kibworth </v>
      </c>
      <c r="C19" s="83">
        <f>'(02)'!E19</f>
        <v>0.40486111111111112</v>
      </c>
      <c r="D19" s="84">
        <f>'(02)'!F19</f>
        <v>43895</v>
      </c>
      <c r="E19" s="83">
        <v>0.46875</v>
      </c>
      <c r="F19" s="156">
        <v>43927</v>
      </c>
      <c r="G19" s="91">
        <f t="shared" ca="1" si="1"/>
        <v>769.53</v>
      </c>
      <c r="H19" s="153">
        <v>23.9</v>
      </c>
      <c r="I19" s="174"/>
      <c r="J19" s="64" t="s">
        <v>94</v>
      </c>
      <c r="K19" s="65" t="str">
        <f t="shared" si="2"/>
        <v>HARB/15A/NA12S</v>
      </c>
    </row>
    <row r="20" spans="1:11" s="65" customFormat="1" ht="24" customHeight="1" thickBot="1">
      <c r="A20" s="80" t="str">
        <f t="shared" si="0"/>
        <v>HARB/15A/NA12S09</v>
      </c>
      <c r="B20" s="63" t="str">
        <f>'(01)'!B20</f>
        <v>77 leicester road</v>
      </c>
      <c r="C20" s="83">
        <f>'(02)'!E20</f>
        <v>0.52083333333333337</v>
      </c>
      <c r="D20" s="84">
        <f>'(02)'!F20</f>
        <v>43895</v>
      </c>
      <c r="E20" s="83">
        <v>0.53541666666666665</v>
      </c>
      <c r="F20" s="156">
        <v>43927</v>
      </c>
      <c r="G20" s="91">
        <f t="shared" ca="1" si="1"/>
        <v>768.35</v>
      </c>
      <c r="H20" s="154">
        <v>17</v>
      </c>
      <c r="I20" s="174"/>
      <c r="J20" s="64" t="s">
        <v>95</v>
      </c>
      <c r="K20" s="65" t="str">
        <f t="shared" si="2"/>
        <v>HARB/15A/NA12S</v>
      </c>
    </row>
    <row r="21" spans="1:11" s="65" customFormat="1" ht="24" customHeight="1" thickTop="1" thickBot="1">
      <c r="A21" s="80" t="str">
        <f t="shared" si="0"/>
        <v>HARB/15A/NA12S10</v>
      </c>
      <c r="B21" s="63" t="str">
        <f>'(01)'!B21</f>
        <v>Day Nursery</v>
      </c>
      <c r="C21" s="83">
        <f>'(02)'!E21</f>
        <v>0.52569444444444446</v>
      </c>
      <c r="D21" s="84">
        <f>'(02)'!F21</f>
        <v>43895</v>
      </c>
      <c r="E21" s="83">
        <v>0.53749999999999998</v>
      </c>
      <c r="F21" s="156">
        <v>43927</v>
      </c>
      <c r="G21" s="91">
        <f t="shared" ca="1" si="1"/>
        <v>768.28</v>
      </c>
      <c r="H21" s="152">
        <v>23.7</v>
      </c>
      <c r="I21" s="174"/>
      <c r="J21" s="64" t="s">
        <v>96</v>
      </c>
      <c r="K21" s="65" t="str">
        <f t="shared" si="2"/>
        <v>HARB/15A/NA12S</v>
      </c>
    </row>
    <row r="22" spans="1:11" s="65" customFormat="1" ht="24" customHeight="1" thickBot="1">
      <c r="A22" s="80" t="str">
        <f t="shared" si="0"/>
        <v>HARB/15A/NA12S11</v>
      </c>
      <c r="B22" s="63" t="str">
        <f>'(01)'!B22</f>
        <v>A6 Kibworth</v>
      </c>
      <c r="C22" s="83">
        <f>'(02)'!E22</f>
        <v>0.40347222222222223</v>
      </c>
      <c r="D22" s="84">
        <f>'(02)'!F22</f>
        <v>43895</v>
      </c>
      <c r="E22" s="83">
        <v>0.4604166666666667</v>
      </c>
      <c r="F22" s="156">
        <v>43927</v>
      </c>
      <c r="G22" s="91">
        <f t="shared" ca="1" si="1"/>
        <v>769.37</v>
      </c>
      <c r="H22" s="153">
        <v>13.4</v>
      </c>
      <c r="I22" s="174"/>
      <c r="J22" s="64" t="s">
        <v>97</v>
      </c>
      <c r="K22" s="65" t="str">
        <f t="shared" si="2"/>
        <v>HARB/15A/NA12S</v>
      </c>
    </row>
    <row r="23" spans="1:11" s="65" customFormat="1" ht="24" customHeight="1" thickBot="1">
      <c r="A23" s="80" t="str">
        <f t="shared" si="0"/>
        <v>HARB/15A/NA12S12</v>
      </c>
      <c r="B23" s="63" t="str">
        <f>'(01)'!B23</f>
        <v xml:space="preserve">lamppost outside 78 leicester road kibworth </v>
      </c>
      <c r="C23" s="83">
        <f>'(02)'!E23</f>
        <v>0.41388888888888892</v>
      </c>
      <c r="D23" s="84">
        <f>'(02)'!F23</f>
        <v>43895</v>
      </c>
      <c r="E23" s="83">
        <v>0.47222222222222227</v>
      </c>
      <c r="F23" s="156">
        <v>43927</v>
      </c>
      <c r="G23" s="91">
        <f t="shared" ca="1" si="1"/>
        <v>769.4</v>
      </c>
      <c r="H23" s="153">
        <v>26.4</v>
      </c>
      <c r="I23" s="174"/>
      <c r="J23" s="64" t="s">
        <v>98</v>
      </c>
      <c r="K23" s="65" t="str">
        <f t="shared" si="2"/>
        <v>HARB/15A/NA12S</v>
      </c>
    </row>
    <row r="24" spans="1:11" s="65" customFormat="1" ht="24" customHeight="1" thickBot="1">
      <c r="A24" s="80" t="str">
        <f t="shared" si="0"/>
        <v>HARB/15A/NA12S13</v>
      </c>
      <c r="B24" s="63" t="str">
        <f>'(01)'!B24</f>
        <v>24 Rugby Road Lutterworth</v>
      </c>
      <c r="C24" s="83">
        <f>'(02)'!E24</f>
        <v>0.50902777777777775</v>
      </c>
      <c r="D24" s="84">
        <f>'(02)'!F24</f>
        <v>43895</v>
      </c>
      <c r="E24" s="83">
        <v>0.54861111111111105</v>
      </c>
      <c r="F24" s="156">
        <v>43927</v>
      </c>
      <c r="G24" s="91">
        <f t="shared" ca="1" si="1"/>
        <v>768.95</v>
      </c>
      <c r="H24" s="153">
        <v>26.5</v>
      </c>
      <c r="I24" s="174"/>
      <c r="J24" s="64" t="s">
        <v>99</v>
      </c>
      <c r="K24" s="65" t="str">
        <f t="shared" si="2"/>
        <v>HARB/15A/NA12S</v>
      </c>
    </row>
    <row r="25" spans="1:11" s="65" customFormat="1" ht="24" customHeight="1" thickBot="1">
      <c r="A25" s="80" t="str">
        <f t="shared" si="0"/>
        <v>HARB/15A/NA12S14</v>
      </c>
      <c r="B25" s="63" t="str">
        <f>'(01)'!B25</f>
        <v>sign outside 64 Leicester Road Kibworth</v>
      </c>
      <c r="C25" s="83">
        <f>'(02)'!E25</f>
        <v>0.40625</v>
      </c>
      <c r="D25" s="84">
        <f>'(02)'!F25</f>
        <v>43895</v>
      </c>
      <c r="E25" s="83">
        <v>0.46458333333333335</v>
      </c>
      <c r="F25" s="156">
        <v>43927</v>
      </c>
      <c r="G25" s="91">
        <f t="shared" ca="1" si="1"/>
        <v>769.4</v>
      </c>
      <c r="H25" s="153">
        <v>36.6</v>
      </c>
      <c r="I25" s="174"/>
      <c r="J25" s="64" t="s">
        <v>100</v>
      </c>
      <c r="K25" s="65" t="str">
        <f t="shared" si="2"/>
        <v>HARB/15A/NA12S</v>
      </c>
    </row>
    <row r="26" spans="1:11" s="65" customFormat="1" ht="24" customHeight="1" thickBot="1">
      <c r="A26" s="80" t="str">
        <f t="shared" si="0"/>
        <v>HARB/15A/NA12S15</v>
      </c>
      <c r="B26" s="63" t="str">
        <f>'(01)'!B26</f>
        <v xml:space="preserve">signpost just north of 11 Leicester road Kibworth </v>
      </c>
      <c r="C26" s="83">
        <f>'(02)'!E26</f>
        <v>0.4152777777777778</v>
      </c>
      <c r="D26" s="84">
        <f>'(02)'!F26</f>
        <v>43895</v>
      </c>
      <c r="E26" s="83">
        <v>0.46249999999999997</v>
      </c>
      <c r="F26" s="156">
        <v>43927</v>
      </c>
      <c r="G26" s="91">
        <f t="shared" ca="1" si="1"/>
        <v>769.13</v>
      </c>
      <c r="H26" s="153">
        <v>17.5</v>
      </c>
      <c r="I26" s="174"/>
      <c r="J26" s="64" t="s">
        <v>101</v>
      </c>
      <c r="K26" s="65" t="str">
        <f t="shared" si="2"/>
        <v>HARB/15A/NA12S</v>
      </c>
    </row>
    <row r="27" spans="1:11" s="65" customFormat="1" ht="24" customHeight="1" thickBot="1">
      <c r="A27" s="80" t="str">
        <f t="shared" si="0"/>
        <v>HARB/15A/NA12S16</v>
      </c>
      <c r="B27" s="63" t="str">
        <f>'(01)'!B27</f>
        <v xml:space="preserve">pizza Express st marys road </v>
      </c>
      <c r="C27" s="83">
        <f>'(02)'!E27</f>
        <v>0.63194444444444442</v>
      </c>
      <c r="D27" s="84">
        <f>'(02)'!F27</f>
        <v>43894</v>
      </c>
      <c r="E27" s="151">
        <v>0.58888888888888891</v>
      </c>
      <c r="F27" s="156">
        <v>43927</v>
      </c>
      <c r="G27" s="91">
        <f t="shared" ca="1" si="1"/>
        <v>790.97</v>
      </c>
      <c r="H27" s="153">
        <v>16.899999999999999</v>
      </c>
      <c r="I27" s="174"/>
      <c r="J27" s="64" t="s">
        <v>102</v>
      </c>
      <c r="K27" s="65" t="str">
        <f t="shared" si="2"/>
        <v>HARB/15A/NA12S</v>
      </c>
    </row>
    <row r="28" spans="1:11" s="65" customFormat="1" ht="24" customHeight="1" thickBot="1">
      <c r="A28" s="80" t="str">
        <f t="shared" si="0"/>
        <v>HARB/15A/NA12S17</v>
      </c>
      <c r="B28" s="63" t="str">
        <f>'(01)'!B28</f>
        <v>Jazz Hair</v>
      </c>
      <c r="C28" s="83">
        <f>'(02)'!E28</f>
        <v>0.50486111111111109</v>
      </c>
      <c r="D28" s="84">
        <f>'(02)'!F28</f>
        <v>43895</v>
      </c>
      <c r="E28" s="83">
        <v>0.54166666666666663</v>
      </c>
      <c r="F28" s="156">
        <v>43927</v>
      </c>
      <c r="G28" s="91">
        <f t="shared" ca="1" si="1"/>
        <v>768.88</v>
      </c>
      <c r="H28" s="153">
        <v>33.299999999999997</v>
      </c>
      <c r="I28" s="174"/>
      <c r="J28" s="64" t="s">
        <v>103</v>
      </c>
      <c r="K28" s="65" t="str">
        <f t="shared" si="2"/>
        <v>HARB/15A/NA12S</v>
      </c>
    </row>
    <row r="29" spans="1:11" s="65" customFormat="1" ht="24" customHeight="1" thickBot="1">
      <c r="A29" s="81" t="str">
        <f t="shared" si="0"/>
        <v>HARB/15A/NA12S18</v>
      </c>
      <c r="B29" s="63" t="str">
        <f>'(01)'!B29</f>
        <v>Spencerdene main street theddingworth</v>
      </c>
      <c r="C29" s="83">
        <f>'(02)'!E29</f>
        <v>0.54097222222222219</v>
      </c>
      <c r="D29" s="84">
        <f>'(02)'!F29</f>
        <v>43895</v>
      </c>
      <c r="E29" s="85">
        <v>0.56319444444444444</v>
      </c>
      <c r="F29" s="156">
        <v>43927</v>
      </c>
      <c r="G29" s="91">
        <f t="shared" ca="1" si="1"/>
        <v>768.53</v>
      </c>
      <c r="H29" s="154">
        <v>11.1</v>
      </c>
      <c r="I29" s="174"/>
      <c r="J29" s="64" t="s">
        <v>104</v>
      </c>
      <c r="K29" s="65" t="str">
        <f t="shared" si="2"/>
        <v>HARB/15A/NA12S</v>
      </c>
    </row>
    <row r="30" spans="1:11" s="65" customFormat="1" ht="24" customHeight="1" thickTop="1" thickBot="1">
      <c r="A30" s="81" t="str">
        <f t="shared" si="0"/>
        <v>HARB/15A/NA12S19</v>
      </c>
      <c r="B30" s="63" t="str">
        <f>'(01)'!B30</f>
        <v xml:space="preserve">Alma House, Watling Street Claybrooke Parva </v>
      </c>
      <c r="C30" s="83">
        <f>'(02)'!E30</f>
        <v>0.48472222222222222</v>
      </c>
      <c r="D30" s="84">
        <f>'(02)'!F30</f>
        <v>43895</v>
      </c>
      <c r="E30" s="85">
        <v>0.52569444444444446</v>
      </c>
      <c r="F30" s="156">
        <v>43927</v>
      </c>
      <c r="G30" s="91">
        <f ca="1">IF(ISBLANK(E30),ROUND(((NOW())-($C30+$D30))*24,2),ROUND((($E30+F30)-($C30+$D30))*24,2))</f>
        <v>768.98</v>
      </c>
      <c r="H30" s="152">
        <v>18.899999999999999</v>
      </c>
      <c r="I30" s="174"/>
      <c r="J30" s="64" t="s">
        <v>117</v>
      </c>
      <c r="K30" s="65" t="str">
        <f t="shared" si="2"/>
        <v>HARB/15A/NA12S</v>
      </c>
    </row>
    <row r="31" spans="1:11" s="65" customFormat="1" ht="24" customHeight="1" thickBot="1">
      <c r="A31" s="81" t="str">
        <f t="shared" si="0"/>
        <v>HARB/15A/NA12S20</v>
      </c>
      <c r="B31" s="63" t="str">
        <f>'(01)'!B31</f>
        <v>sign post outside White House Farm Watling street</v>
      </c>
      <c r="C31" s="83">
        <f>'(02)'!E31</f>
        <v>0.48819444444444443</v>
      </c>
      <c r="D31" s="84">
        <f>'(02)'!F31</f>
        <v>43895</v>
      </c>
      <c r="E31" s="85">
        <v>0.52708333333333335</v>
      </c>
      <c r="F31" s="156">
        <v>43927</v>
      </c>
      <c r="G31" s="91">
        <f ca="1">IF(ISBLANK(E31),ROUND(((NOW())-($C31+$D31))*24,2),ROUND((($E31+F31)-($C31+$D31))*24,2))</f>
        <v>768.93</v>
      </c>
      <c r="H31" s="153">
        <v>12.5</v>
      </c>
      <c r="I31" s="174"/>
      <c r="J31" s="64" t="s">
        <v>118</v>
      </c>
      <c r="K31" s="65" t="str">
        <f t="shared" si="2"/>
        <v>HARB/15A/NA12S</v>
      </c>
    </row>
    <row r="32" spans="1:11" s="65" customFormat="1" ht="24" customHeight="1" thickBot="1">
      <c r="A32" s="81" t="str">
        <f t="shared" si="0"/>
        <v>HARB/15A/NA12S21</v>
      </c>
      <c r="B32" s="63" t="str">
        <f>'(01)'!B32</f>
        <v>coach and horse kibworth</v>
      </c>
      <c r="C32" s="83">
        <f>'(02)'!E32</f>
        <v>0.40208333333333335</v>
      </c>
      <c r="D32" s="84">
        <f>'(02)'!F32</f>
        <v>43895</v>
      </c>
      <c r="E32" s="85">
        <v>0.45902777777777781</v>
      </c>
      <c r="F32" s="156">
        <v>43927</v>
      </c>
      <c r="G32" s="91">
        <f t="shared" ref="G32:G45" ca="1" si="3">IF(ISBLANK(E32),ROUND(((NOW())-($C32+$D32))*24,2),ROUND((($E32+F32)-($C32+$D32))*24,2))</f>
        <v>769.37</v>
      </c>
      <c r="H32" s="153">
        <v>16.600000000000001</v>
      </c>
      <c r="I32" s="174"/>
      <c r="J32" s="64" t="s">
        <v>154</v>
      </c>
      <c r="K32" s="65" t="str">
        <f t="shared" si="2"/>
        <v>HARB/15A/NA12S</v>
      </c>
    </row>
    <row r="33" spans="1:11" s="65" customFormat="1" ht="24" customHeight="1" thickBot="1">
      <c r="A33" s="81" t="str">
        <f t="shared" si="0"/>
        <v>HARB/15A/NA12S22</v>
      </c>
      <c r="B33" s="63" t="str">
        <f>'(01)'!B33</f>
        <v>lamppost 29 church road kibworth</v>
      </c>
      <c r="C33" s="83">
        <f>'(02)'!E33</f>
        <v>0.40138888888888885</v>
      </c>
      <c r="D33" s="84">
        <f>'(02)'!F33</f>
        <v>43895</v>
      </c>
      <c r="E33" s="85">
        <v>0.45833333333333331</v>
      </c>
      <c r="F33" s="156">
        <v>43927</v>
      </c>
      <c r="G33" s="91">
        <f t="shared" ca="1" si="3"/>
        <v>769.37</v>
      </c>
      <c r="H33" s="153">
        <v>17.100000000000001</v>
      </c>
      <c r="I33" s="96"/>
      <c r="J33" s="64" t="s">
        <v>155</v>
      </c>
      <c r="K33" s="65" t="str">
        <f t="shared" si="2"/>
        <v>HARB/15A/NA12S</v>
      </c>
    </row>
    <row r="34" spans="1:11" s="65" customFormat="1" ht="24" customHeight="1" thickBot="1">
      <c r="A34" s="81" t="str">
        <f t="shared" si="0"/>
        <v>HARB/15A/NA12S23</v>
      </c>
      <c r="B34" s="63" t="str">
        <f>'(01)'!B34</f>
        <v>106 main street kibworth</v>
      </c>
      <c r="C34" s="83">
        <f>'(02)'!E34</f>
        <v>0.41666666666666669</v>
      </c>
      <c r="D34" s="84">
        <f>'(02)'!F34</f>
        <v>43895</v>
      </c>
      <c r="E34" s="85">
        <v>0.46875</v>
      </c>
      <c r="F34" s="156">
        <v>43927</v>
      </c>
      <c r="G34" s="91">
        <f t="shared" ca="1" si="3"/>
        <v>769.25</v>
      </c>
      <c r="H34" s="153">
        <v>15.4</v>
      </c>
      <c r="I34" s="96"/>
      <c r="J34" s="64" t="s">
        <v>156</v>
      </c>
      <c r="K34" s="65" t="str">
        <f t="shared" si="2"/>
        <v>HARB/15A/NA12S</v>
      </c>
    </row>
    <row r="35" spans="1:11" s="65" customFormat="1" ht="24" customHeight="1" thickTop="1" thickBot="1">
      <c r="A35" s="81" t="str">
        <f>TEXT(K35&amp;(J35-23),0)</f>
        <v>HARB/15A/NB9S1</v>
      </c>
      <c r="B35" s="63" t="str">
        <f>'(01)'!B35</f>
        <v>lampost outside 52 Leicester Road</v>
      </c>
      <c r="C35" s="83">
        <f>'(02)'!E35</f>
        <v>0.39930555555555558</v>
      </c>
      <c r="D35" s="84">
        <f>'(02)'!F35</f>
        <v>43895</v>
      </c>
      <c r="E35" s="85">
        <v>0.4548611111111111</v>
      </c>
      <c r="F35" s="156">
        <v>43927</v>
      </c>
      <c r="G35" s="91">
        <f t="shared" ca="1" si="3"/>
        <v>769.33</v>
      </c>
      <c r="H35" s="152">
        <v>14.8</v>
      </c>
      <c r="I35" s="96"/>
      <c r="J35" s="64" t="s">
        <v>165</v>
      </c>
      <c r="K35" s="65" t="str">
        <f>TEXT("HARB/15A/NB"&amp;($C$7-3)&amp;"S",0)</f>
        <v>HARB/15A/NB9S</v>
      </c>
    </row>
    <row r="36" spans="1:11" s="65" customFormat="1" ht="24" customHeight="1" thickBot="1">
      <c r="A36" s="81" t="str">
        <f>TEXT(K36&amp;(J36-23),0)</f>
        <v>HARB/15A/NB9S2</v>
      </c>
      <c r="B36" s="63" t="str">
        <f>'(01)'!B36</f>
        <v xml:space="preserve">road sign on leicester road, rear of 9 Milestone Close </v>
      </c>
      <c r="C36" s="83">
        <f>'(02)'!E36</f>
        <v>0.40069444444444446</v>
      </c>
      <c r="D36" s="84">
        <f>'(02)'!F36</f>
        <v>43895</v>
      </c>
      <c r="E36" s="85">
        <v>0.45555555555555555</v>
      </c>
      <c r="F36" s="156">
        <v>43927</v>
      </c>
      <c r="G36" s="91">
        <f t="shared" ca="1" si="3"/>
        <v>769.32</v>
      </c>
      <c r="H36" s="153">
        <v>10.5</v>
      </c>
      <c r="I36" s="96"/>
      <c r="J36" s="64" t="s">
        <v>166</v>
      </c>
      <c r="K36" s="65" t="str">
        <f>TEXT("HARB/15A/NB"&amp;$C$7-3&amp;"S",0)</f>
        <v>HARB/15A/NB9S</v>
      </c>
    </row>
    <row r="37" spans="1:11" s="65" customFormat="1" ht="24" customHeight="1" thickTop="1" thickBot="1">
      <c r="A37" s="81" t="str">
        <f>TEXT(K37&amp;(J37-25),0)</f>
        <v>HARB/15A/NC7S1</v>
      </c>
      <c r="B37" s="63" t="str">
        <f>'(01)'!B37</f>
        <v>3 dunton road BA</v>
      </c>
      <c r="C37" s="83">
        <f>'(02)'!E37</f>
        <v>0.47430555555555554</v>
      </c>
      <c r="D37" s="84">
        <f>'(02)'!F37</f>
        <v>43895</v>
      </c>
      <c r="E37" s="85">
        <v>0.51388888888888895</v>
      </c>
      <c r="F37" s="84">
        <v>43927</v>
      </c>
      <c r="G37" s="91">
        <f t="shared" ca="1" si="3"/>
        <v>768.95</v>
      </c>
      <c r="H37" s="152">
        <v>10.3</v>
      </c>
      <c r="I37" s="96"/>
      <c r="J37" s="64" t="s">
        <v>171</v>
      </c>
      <c r="K37" s="65" t="str">
        <f>TEXT("HARB/15A/NC"&amp;$C$7-5&amp;"S",0)</f>
        <v>HARB/15A/NC7S</v>
      </c>
    </row>
    <row r="38" spans="1:11" s="65" customFormat="1" ht="24" customHeight="1" thickBot="1">
      <c r="A38" s="81" t="str">
        <f t="shared" ref="A38:A42" si="4">TEXT(K38&amp;(J38-25),0)</f>
        <v>HARB/15A/NC7S2</v>
      </c>
      <c r="B38" s="63" t="str">
        <f>'(01)'!B38</f>
        <v>26 Dunton Road BA</v>
      </c>
      <c r="C38" s="83">
        <f>'(02)'!E38</f>
        <v>0.47569444444444442</v>
      </c>
      <c r="D38" s="84">
        <f>'(02)'!F38</f>
        <v>43895</v>
      </c>
      <c r="E38" s="85">
        <v>0.51597222222222217</v>
      </c>
      <c r="F38" s="84">
        <v>43927</v>
      </c>
      <c r="G38" s="91">
        <f t="shared" ca="1" si="3"/>
        <v>768.97</v>
      </c>
      <c r="H38" s="153">
        <v>18.600000000000001</v>
      </c>
      <c r="I38" s="96"/>
      <c r="J38" s="64" t="s">
        <v>172</v>
      </c>
      <c r="K38" s="65" t="str">
        <f t="shared" ref="K38:K42" si="5">TEXT("HARB/15A/NC"&amp;$C$7-5&amp;"S",0)</f>
        <v>HARB/15A/NC7S</v>
      </c>
    </row>
    <row r="39" spans="1:11" s="65" customFormat="1" ht="24" customHeight="1" thickBot="1">
      <c r="A39" s="81" t="str">
        <f t="shared" si="4"/>
        <v>HARB/15A/NC7S3</v>
      </c>
      <c r="B39" s="63" t="str">
        <f>'(01)'!B39</f>
        <v>lampost est of 5 Lutterworth road Walcote</v>
      </c>
      <c r="C39" s="83">
        <f>'(02)'!E39</f>
        <v>0.52777777777777779</v>
      </c>
      <c r="D39" s="84">
        <f>'(02)'!F39</f>
        <v>43895</v>
      </c>
      <c r="E39" s="85">
        <v>0.55972222222222223</v>
      </c>
      <c r="F39" s="84">
        <v>43927</v>
      </c>
      <c r="G39" s="91">
        <f t="shared" ca="1" si="3"/>
        <v>768.77</v>
      </c>
      <c r="H39" s="153">
        <v>13.5</v>
      </c>
      <c r="I39" s="96"/>
      <c r="J39" s="64" t="s">
        <v>173</v>
      </c>
      <c r="K39" s="65" t="str">
        <f t="shared" si="5"/>
        <v>HARB/15A/NC7S</v>
      </c>
    </row>
    <row r="40" spans="1:11" s="65" customFormat="1" ht="24" customHeight="1" thickBot="1">
      <c r="A40" s="81" t="str">
        <f t="shared" si="4"/>
        <v>HARB/15A/NC7S4</v>
      </c>
      <c r="B40" s="63" t="str">
        <f>'(01)'!B40</f>
        <v>sw junction welland park road and northamton road MH</v>
      </c>
      <c r="C40" s="83">
        <f>'(02)'!E40</f>
        <v>0.62847222222222221</v>
      </c>
      <c r="D40" s="84">
        <f>'(02)'!F40</f>
        <v>43894</v>
      </c>
      <c r="E40" s="85">
        <v>0.59375</v>
      </c>
      <c r="F40" s="84">
        <v>43927</v>
      </c>
      <c r="G40" s="91">
        <f t="shared" ca="1" si="3"/>
        <v>791.17</v>
      </c>
      <c r="H40" s="153">
        <v>21.7</v>
      </c>
      <c r="I40" s="96"/>
      <c r="J40" s="64" t="s">
        <v>174</v>
      </c>
      <c r="K40" s="65" t="str">
        <f t="shared" si="5"/>
        <v>HARB/15A/NC7S</v>
      </c>
    </row>
    <row r="41" spans="1:11" s="65" customFormat="1" ht="24" customHeight="1" thickBot="1">
      <c r="A41" s="81" t="str">
        <f t="shared" si="4"/>
        <v>HARB/15A/NC7S5</v>
      </c>
      <c r="B41" s="63" t="str">
        <f>'(01)'!B41</f>
        <v>53 northamton road MH</v>
      </c>
      <c r="C41" s="83">
        <f>'(02)'!E41</f>
        <v>0.64513888888888882</v>
      </c>
      <c r="D41" s="84">
        <f>'(02)'!F41</f>
        <v>43894</v>
      </c>
      <c r="E41" s="85">
        <v>0.59305555555555556</v>
      </c>
      <c r="F41" s="84">
        <v>43927</v>
      </c>
      <c r="G41" s="91">
        <f t="shared" ca="1" si="3"/>
        <v>790.75</v>
      </c>
      <c r="H41" s="153">
        <v>24.2</v>
      </c>
      <c r="I41" s="96"/>
      <c r="J41" s="64" t="s">
        <v>175</v>
      </c>
      <c r="K41" s="65" t="str">
        <f t="shared" si="5"/>
        <v>HARB/15A/NC7S</v>
      </c>
    </row>
    <row r="42" spans="1:11" s="65" customFormat="1" ht="24" customHeight="1" thickBot="1">
      <c r="A42" s="81" t="str">
        <f t="shared" si="4"/>
        <v>HARB/15A/NC7S6</v>
      </c>
      <c r="B42" s="63" t="str">
        <f>'(01)'!B42</f>
        <v>7 leicester road MH</v>
      </c>
      <c r="C42" s="83">
        <f>'(02)'!E42</f>
        <v>0.65625</v>
      </c>
      <c r="D42" s="84">
        <f>'(02)'!F42</f>
        <v>43894</v>
      </c>
      <c r="E42" s="85">
        <v>0.60277777777777775</v>
      </c>
      <c r="F42" s="84">
        <v>43927</v>
      </c>
      <c r="G42" s="91">
        <f t="shared" ca="1" si="3"/>
        <v>790.72</v>
      </c>
      <c r="H42" s="153">
        <v>16</v>
      </c>
      <c r="I42" s="96"/>
      <c r="J42" s="64" t="s">
        <v>176</v>
      </c>
      <c r="K42" s="65" t="str">
        <f t="shared" si="5"/>
        <v>HARB/15A/NC7S</v>
      </c>
    </row>
    <row r="43" spans="1:11" s="65" customFormat="1" ht="24" customHeight="1" thickBot="1">
      <c r="A43" s="81" t="str">
        <f>TEXT(K43&amp;(J43-31),0)</f>
        <v>HARB/15A/ND1S1</v>
      </c>
      <c r="B43" s="63" t="str">
        <f>'(01)'!B43</f>
        <v>lamppost outside 12 Springfield Street MH</v>
      </c>
      <c r="C43" s="83">
        <f>'(02)'!E43</f>
        <v>0.62986111111111109</v>
      </c>
      <c r="D43" s="84">
        <f>'(02)'!F43</f>
        <v>43894</v>
      </c>
      <c r="E43" s="85">
        <v>0.59166666666666667</v>
      </c>
      <c r="F43" s="84">
        <v>43927</v>
      </c>
      <c r="G43" s="91">
        <f t="shared" ca="1" si="3"/>
        <v>791.08</v>
      </c>
      <c r="H43" s="170">
        <v>19.7</v>
      </c>
      <c r="I43" s="96"/>
      <c r="J43" s="64" t="s">
        <v>187</v>
      </c>
      <c r="K43" s="65" t="str">
        <f>TEXT("HARB/15A/ND"&amp;$C$7-11&amp;"S",0)</f>
        <v>HARB/15A/ND1S</v>
      </c>
    </row>
    <row r="44" spans="1:11" s="65" customFormat="1" ht="37.5" customHeight="1" thickBot="1">
      <c r="A44" s="81" t="str">
        <f>TEXT(K44&amp;(J44-32),0)</f>
        <v>HARB/15A/NE1S1</v>
      </c>
      <c r="B44" s="181" t="s">
        <v>206</v>
      </c>
      <c r="C44" s="83">
        <v>0.4291666666666667</v>
      </c>
      <c r="D44" s="84">
        <v>43895</v>
      </c>
      <c r="E44" s="182" t="s">
        <v>200</v>
      </c>
      <c r="F44" s="156" t="s">
        <v>200</v>
      </c>
      <c r="G44" s="91" t="e">
        <f t="shared" ca="1" si="3"/>
        <v>#VALUE!</v>
      </c>
      <c r="H44" s="170"/>
      <c r="I44" s="96"/>
      <c r="J44" s="64" t="s">
        <v>198</v>
      </c>
      <c r="K44" s="65" t="str">
        <f>TEXT("HARB/15A/NE"&amp;$C$7-11&amp;"S",0)</f>
        <v>HARB/15A/NE1S</v>
      </c>
    </row>
    <row r="45" spans="1:11" s="65" customFormat="1" ht="24" customHeight="1" thickBot="1">
      <c r="A45" s="81" t="str">
        <f>TEXT(K45&amp;(J45-32),0)</f>
        <v>HARB/15A/NE1S2</v>
      </c>
      <c r="B45" s="181" t="s">
        <v>205</v>
      </c>
      <c r="C45" s="83">
        <v>0.45</v>
      </c>
      <c r="D45" s="84">
        <v>43895</v>
      </c>
      <c r="E45" s="182" t="s">
        <v>200</v>
      </c>
      <c r="F45" s="156" t="s">
        <v>200</v>
      </c>
      <c r="G45" s="91" t="e">
        <f t="shared" ca="1" si="3"/>
        <v>#VALUE!</v>
      </c>
      <c r="H45" s="170"/>
      <c r="I45" s="96"/>
      <c r="J45" s="64" t="s">
        <v>199</v>
      </c>
      <c r="K45" s="65" t="str">
        <f>TEXT("HARB/15A/NE"&amp;$C$7-11&amp;"S",0)</f>
        <v>HARB/15A/NE1S</v>
      </c>
    </row>
    <row r="46" spans="1:11" s="65" customFormat="1" ht="165" customHeight="1">
      <c r="A46" s="71"/>
      <c r="B46" s="71"/>
      <c r="C46" s="71"/>
      <c r="D46" s="71"/>
      <c r="E46" s="71"/>
      <c r="F46" s="71"/>
      <c r="G46" s="71"/>
      <c r="H46" s="66"/>
      <c r="I46" s="66"/>
    </row>
    <row r="47" spans="1:11" s="65" customFormat="1" ht="15" customHeight="1">
      <c r="A47" s="71"/>
      <c r="B47" s="71"/>
      <c r="C47" s="71"/>
      <c r="D47" s="71"/>
      <c r="E47" s="71"/>
      <c r="F47" s="71"/>
      <c r="G47" s="71"/>
      <c r="H47" s="66"/>
      <c r="I47" s="66"/>
    </row>
    <row r="48" spans="1:11" s="65" customFormat="1" ht="15" customHeight="1">
      <c r="A48" s="71"/>
      <c r="B48" s="210" t="str">
        <f>'(11)'!B48</f>
        <v>Diffusion Tube Laboratory
SOCOTEC
12 Moorbrook
Southmead Industrial Park
Didcot
Oxon
OX11 7HP</v>
      </c>
      <c r="C48" s="210"/>
      <c r="D48" s="210"/>
      <c r="E48" s="210"/>
      <c r="F48" s="71"/>
      <c r="G48" s="71"/>
      <c r="H48" s="66"/>
      <c r="I48" s="66"/>
    </row>
    <row r="49" spans="1:9" s="65" customFormat="1" ht="76.5" customHeight="1">
      <c r="A49" s="86"/>
      <c r="B49" s="210"/>
      <c r="C49" s="210"/>
      <c r="D49" s="210"/>
      <c r="E49" s="210"/>
      <c r="F49" s="86"/>
      <c r="G49" s="86"/>
      <c r="H49" s="66"/>
      <c r="I49" s="66"/>
    </row>
    <row r="50" spans="1:9" s="65" customFormat="1" ht="15" customHeight="1">
      <c r="A50" s="70"/>
      <c r="B50" s="210"/>
      <c r="C50" s="210"/>
      <c r="D50" s="210"/>
      <c r="E50" s="210"/>
      <c r="F50" s="69"/>
      <c r="G50" s="69"/>
      <c r="H50" s="66"/>
      <c r="I50" s="66"/>
    </row>
    <row r="51" spans="1:9" s="65" customFormat="1" ht="15" customHeight="1">
      <c r="A51" s="107"/>
      <c r="B51" s="210"/>
      <c r="C51" s="210"/>
      <c r="D51" s="210"/>
      <c r="E51" s="210"/>
      <c r="F51" s="69"/>
      <c r="G51" s="69"/>
      <c r="H51" s="66"/>
      <c r="I51" s="66"/>
    </row>
    <row r="52" spans="1:9" s="65" customFormat="1" ht="15" customHeight="1">
      <c r="A52" s="106"/>
      <c r="B52" s="210"/>
      <c r="C52" s="210"/>
      <c r="D52" s="210"/>
      <c r="E52" s="210"/>
      <c r="F52" s="106"/>
      <c r="G52" s="106"/>
      <c r="H52" s="66"/>
      <c r="I52" s="66"/>
    </row>
    <row r="53" spans="1:9" s="65" customFormat="1" ht="15" customHeight="1">
      <c r="A53" s="106"/>
      <c r="B53" s="210"/>
      <c r="C53" s="210"/>
      <c r="D53" s="210"/>
      <c r="E53" s="210"/>
      <c r="F53" s="106"/>
      <c r="G53" s="106"/>
      <c r="H53" s="66"/>
      <c r="I53" s="66"/>
    </row>
    <row r="54" spans="1:9" s="67" customFormat="1" ht="30.75" customHeight="1">
      <c r="A54" s="68"/>
      <c r="B54" s="210"/>
      <c r="C54" s="210"/>
      <c r="D54" s="210"/>
      <c r="E54" s="210"/>
      <c r="F54" s="68"/>
      <c r="G54" s="68"/>
      <c r="H54" s="66"/>
      <c r="I54" s="66"/>
    </row>
    <row r="55" spans="1:9" s="67" customFormat="1" ht="30.75" customHeight="1">
      <c r="A55" s="68"/>
      <c r="B55" s="210"/>
      <c r="C55" s="210"/>
      <c r="D55" s="210"/>
      <c r="E55" s="210"/>
      <c r="F55" s="68"/>
      <c r="G55" s="68"/>
      <c r="H55" s="66"/>
      <c r="I55" s="66"/>
    </row>
    <row r="56" spans="1:9" s="68" customFormat="1" ht="30.75" customHeight="1">
      <c r="B56" s="210"/>
      <c r="C56" s="210"/>
      <c r="D56" s="210"/>
      <c r="E56" s="210"/>
      <c r="H56" s="66"/>
      <c r="I56" s="61"/>
    </row>
    <row r="57" spans="1:9" s="68" customFormat="1" ht="30.75" customHeight="1">
      <c r="H57" s="66"/>
      <c r="I57" s="61"/>
    </row>
    <row r="58" spans="1:9" ht="23.25" customHeight="1">
      <c r="A58" s="68"/>
      <c r="B58" s="68"/>
      <c r="C58" s="68"/>
      <c r="D58" s="68"/>
      <c r="E58" s="68"/>
      <c r="F58" s="68"/>
      <c r="G58" s="68"/>
    </row>
    <row r="59" spans="1:9" ht="23.25">
      <c r="A59" s="68"/>
      <c r="B59" s="68"/>
      <c r="C59" s="68"/>
      <c r="D59" s="68"/>
      <c r="E59" s="68"/>
      <c r="F59" s="68"/>
      <c r="G59" s="68"/>
    </row>
    <row r="60" spans="1:9" hidden="1">
      <c r="A60" s="65"/>
      <c r="B60" s="65"/>
      <c r="C60" s="65"/>
      <c r="D60" s="65"/>
      <c r="E60" s="65"/>
      <c r="F60" s="65"/>
      <c r="G60" s="65"/>
    </row>
    <row r="61" spans="1:9" hidden="1">
      <c r="A61" s="65"/>
      <c r="B61" s="65"/>
      <c r="C61" s="65"/>
      <c r="D61" s="65"/>
      <c r="E61" s="65"/>
      <c r="F61" s="65"/>
      <c r="G61" s="65"/>
    </row>
    <row r="62" spans="1:9" hidden="1">
      <c r="A62" s="65"/>
      <c r="B62" s="65"/>
      <c r="C62" s="65"/>
      <c r="D62" s="65"/>
      <c r="E62" s="65"/>
      <c r="F62" s="65"/>
      <c r="G62" s="65"/>
    </row>
    <row r="63" spans="1:9" hidden="1">
      <c r="A63" s="65"/>
      <c r="B63" s="65"/>
      <c r="C63" s="65"/>
      <c r="D63" s="65"/>
      <c r="E63" s="65"/>
      <c r="F63" s="65"/>
      <c r="G63" s="65"/>
    </row>
    <row r="64" spans="1:9" hidden="1">
      <c r="A64" s="65"/>
      <c r="B64" s="65"/>
      <c r="C64" s="65"/>
      <c r="D64" s="65"/>
      <c r="E64" s="65"/>
      <c r="F64" s="65"/>
      <c r="G64" s="65"/>
    </row>
    <row r="65" spans="8:9" hidden="1">
      <c r="H65" s="65"/>
      <c r="I65" s="62"/>
    </row>
    <row r="66" spans="8:9" hidden="1">
      <c r="H66" s="65"/>
      <c r="I66" s="62"/>
    </row>
    <row r="67" spans="8:9" hidden="1">
      <c r="H67" s="65"/>
      <c r="I67" s="62"/>
    </row>
    <row r="68" spans="8:9" hidden="1">
      <c r="H68" s="65"/>
      <c r="I68" s="62"/>
    </row>
    <row r="69" spans="8:9" hidden="1">
      <c r="H69" s="65"/>
      <c r="I69" s="62"/>
    </row>
    <row r="70" spans="8:9" hidden="1">
      <c r="H70" s="65"/>
      <c r="I70" s="62"/>
    </row>
    <row r="71" spans="8:9" hidden="1">
      <c r="H71" s="65"/>
      <c r="I71" s="62"/>
    </row>
    <row r="72" spans="8:9" hidden="1">
      <c r="H72" s="65"/>
      <c r="I72" s="62"/>
    </row>
    <row r="73" spans="8:9" hidden="1">
      <c r="H73" s="65"/>
      <c r="I73" s="62"/>
    </row>
    <row r="74" spans="8:9" hidden="1">
      <c r="H74" s="65"/>
      <c r="I74" s="62"/>
    </row>
    <row r="75" spans="8:9" hidden="1">
      <c r="H75" s="65"/>
      <c r="I75" s="62"/>
    </row>
    <row r="76" spans="8:9" hidden="1">
      <c r="H76" s="65"/>
      <c r="I76" s="62"/>
    </row>
    <row r="77" spans="8:9" hidden="1">
      <c r="H77" s="65"/>
      <c r="I77" s="62"/>
    </row>
    <row r="78" spans="8:9" hidden="1">
      <c r="H78" s="65"/>
      <c r="I78" s="62"/>
    </row>
    <row r="79" spans="8:9" hidden="1">
      <c r="H79" s="65"/>
      <c r="I79" s="62"/>
    </row>
    <row r="80" spans="8:9" hidden="1">
      <c r="H80" s="65"/>
      <c r="I80" s="62"/>
    </row>
    <row r="81" spans="8:9" hidden="1">
      <c r="H81" s="65"/>
      <c r="I81" s="62"/>
    </row>
    <row r="82" spans="8:9" hidden="1">
      <c r="H82" s="65"/>
      <c r="I82" s="62"/>
    </row>
    <row r="83" spans="8:9" hidden="1">
      <c r="H83" s="65"/>
      <c r="I83" s="62"/>
    </row>
    <row r="84" spans="8:9" hidden="1">
      <c r="H84" s="65"/>
      <c r="I84" s="62"/>
    </row>
    <row r="85" spans="8:9" hidden="1">
      <c r="H85" s="65"/>
      <c r="I85" s="62"/>
    </row>
    <row r="86" spans="8:9" hidden="1">
      <c r="H86" s="65"/>
      <c r="I86" s="62"/>
    </row>
    <row r="87" spans="8:9" hidden="1">
      <c r="H87" s="65"/>
      <c r="I87" s="62"/>
    </row>
    <row r="88" spans="8:9" ht="15" customHeight="1">
      <c r="H88" s="65"/>
      <c r="I88" s="62"/>
    </row>
  </sheetData>
  <mergeCells count="24">
    <mergeCell ref="B48:E56"/>
    <mergeCell ref="D8:E8"/>
    <mergeCell ref="A9:A11"/>
    <mergeCell ref="B9:B11"/>
    <mergeCell ref="C9:F9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C1:D1"/>
    <mergeCell ref="E1:F1"/>
    <mergeCell ref="E2:F2"/>
    <mergeCell ref="E3:F3"/>
    <mergeCell ref="A4:B4"/>
    <mergeCell ref="C4:D4"/>
    <mergeCell ref="E4:F4"/>
  </mergeCells>
  <phoneticPr fontId="17" type="noConversion"/>
  <pageMargins left="0.74803149606299213" right="0.74803149606299213" top="0.51" bottom="0.52" header="0.51181102362204722" footer="0.51181102362204722"/>
  <pageSetup paperSize="9" scale="5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K88"/>
  <sheetViews>
    <sheetView topLeftCell="A34" zoomScaleNormal="100" workbookViewId="0">
      <selection activeCell="H44" sqref="H44:H45"/>
    </sheetView>
  </sheetViews>
  <sheetFormatPr defaultColWidth="15.7109375" defaultRowHeight="15" customHeight="1" zeroHeight="1"/>
  <cols>
    <col min="1" max="1" width="9.85546875" style="62" customWidth="1"/>
    <col min="2" max="2" width="19.28515625" style="62" customWidth="1"/>
    <col min="3" max="6" width="10.42578125" style="62" customWidth="1"/>
    <col min="7" max="7" width="10.5703125" style="62" customWidth="1"/>
    <col min="8" max="8" width="15.7109375" style="61"/>
    <col min="9" max="9" width="15.7109375" style="62"/>
    <col min="10" max="10" width="9.5703125" style="62" customWidth="1"/>
    <col min="11" max="11" width="19.855468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v>1</v>
      </c>
      <c r="D7" s="193"/>
      <c r="E7" s="221" t="s">
        <v>113</v>
      </c>
      <c r="F7" s="221"/>
      <c r="G7" s="78" t="s">
        <v>142</v>
      </c>
    </row>
    <row r="8" spans="1:11" ht="15" customHeight="1" thickBot="1">
      <c r="A8" s="74"/>
      <c r="B8" s="74"/>
      <c r="C8" s="75"/>
      <c r="D8" s="197"/>
      <c r="E8" s="197"/>
      <c r="F8" s="75"/>
      <c r="G8" s="75"/>
    </row>
    <row r="9" spans="1:11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1" s="65" customFormat="1" ht="24" customHeight="1" thickTop="1" thickBot="1">
      <c r="A12" s="80" t="str">
        <f t="shared" ref="A12:A45" si="0">TEXT(K12&amp;J12,0)</f>
        <v>HARB/15A/NA1S01</v>
      </c>
      <c r="B12" s="63" t="str">
        <f>'(01)'!B12</f>
        <v>6 The Terrace Rugby Road</v>
      </c>
      <c r="C12" s="83">
        <f>'(03)'!E12</f>
        <v>0.54999999999999993</v>
      </c>
      <c r="D12" s="84">
        <f>'(03)'!F12</f>
        <v>43927</v>
      </c>
      <c r="E12" s="183">
        <v>0.53333333333333333</v>
      </c>
      <c r="F12" s="184">
        <v>43952</v>
      </c>
      <c r="G12" s="91">
        <f ca="1">IF(ISBLANK(E12),ROUND(((NOW())-($C12+$D12))*24,2),ROUND((($E12+F12)-($C12+$D12))*24,2))</f>
        <v>599.6</v>
      </c>
      <c r="H12" s="152">
        <v>20.399999999999999</v>
      </c>
      <c r="I12" s="174"/>
      <c r="J12" s="64" t="s">
        <v>87</v>
      </c>
      <c r="K12" s="65" t="str">
        <f>TEXT("HARB/15A/NA"&amp;$C$7&amp;"S",0)</f>
        <v>HARB/15A/NA1S</v>
      </c>
    </row>
    <row r="13" spans="1:11" s="65" customFormat="1" ht="24" customHeight="1" thickBot="1">
      <c r="A13" s="80" t="str">
        <f t="shared" si="0"/>
        <v>HARB/15A/NA1S02</v>
      </c>
      <c r="B13" s="63" t="str">
        <f>'(01)'!B13</f>
        <v>Lut. Service Shop</v>
      </c>
      <c r="C13" s="83">
        <f>'(03)'!E13</f>
        <v>0.55277777777777781</v>
      </c>
      <c r="D13" s="84">
        <f>'(03)'!F13</f>
        <v>43927</v>
      </c>
      <c r="E13" s="183">
        <v>0.53888888888888886</v>
      </c>
      <c r="F13" s="184">
        <v>43952</v>
      </c>
      <c r="G13" s="91">
        <f t="shared" ref="G13:G29" ca="1" si="1">IF(ISBLANK(E13),ROUND(((NOW())-($C13+$D13))*24,2),ROUND((($E13+F13)-($C13+$D13))*24,2))</f>
        <v>599.66999999999996</v>
      </c>
      <c r="H13" s="153">
        <v>24.8</v>
      </c>
      <c r="I13" s="174"/>
      <c r="J13" s="64" t="s">
        <v>88</v>
      </c>
      <c r="K13" s="65" t="str">
        <f t="shared" ref="K13:K45" si="2">TEXT("HARB/15A/NA"&amp;$C$7&amp;"S",0)</f>
        <v>HARB/15A/NA1S</v>
      </c>
    </row>
    <row r="14" spans="1:11" s="65" customFormat="1" ht="24" customHeight="1" thickBot="1">
      <c r="A14" s="80" t="str">
        <f t="shared" si="0"/>
        <v>HARB/15A/NA1S03</v>
      </c>
      <c r="B14" s="63" t="str">
        <f>'(01)'!B14</f>
        <v>40 regent street lutterworth</v>
      </c>
      <c r="C14" s="83">
        <f>'(03)'!E14</f>
        <v>0.54722222222222217</v>
      </c>
      <c r="D14" s="84">
        <f>'(03)'!F14</f>
        <v>43927</v>
      </c>
      <c r="E14" s="183">
        <v>0.53680555555555554</v>
      </c>
      <c r="F14" s="184">
        <v>43952</v>
      </c>
      <c r="G14" s="91">
        <f t="shared" ca="1" si="1"/>
        <v>599.75</v>
      </c>
      <c r="H14" s="153">
        <v>8.5</v>
      </c>
      <c r="I14" s="174"/>
      <c r="J14" s="64" t="s">
        <v>89</v>
      </c>
      <c r="K14" s="65" t="str">
        <f t="shared" si="2"/>
        <v>HARB/15A/NA1S</v>
      </c>
    </row>
    <row r="15" spans="1:11" s="65" customFormat="1" ht="24" customHeight="1" thickBot="1">
      <c r="A15" s="80" t="str">
        <f t="shared" si="0"/>
        <v>HARB/15A/NA1S04</v>
      </c>
      <c r="B15" s="63" t="str">
        <f>'(01)'!B15</f>
        <v>regent court</v>
      </c>
      <c r="C15" s="83">
        <f>'(03)'!E15</f>
        <v>0.54305555555555551</v>
      </c>
      <c r="D15" s="84">
        <f>'(03)'!F15</f>
        <v>43927</v>
      </c>
      <c r="E15" s="183" t="s">
        <v>207</v>
      </c>
      <c r="F15" s="184">
        <v>43952</v>
      </c>
      <c r="G15" s="91" t="e">
        <f t="shared" ca="1" si="1"/>
        <v>#VALUE!</v>
      </c>
      <c r="H15" s="153"/>
      <c r="I15" s="174"/>
      <c r="J15" s="64" t="s">
        <v>90</v>
      </c>
      <c r="K15" s="65" t="str">
        <f t="shared" si="2"/>
        <v>HARB/15A/NA1S</v>
      </c>
    </row>
    <row r="16" spans="1:11" s="65" customFormat="1" ht="24" customHeight="1" thickBot="1">
      <c r="A16" s="80" t="str">
        <f t="shared" si="0"/>
        <v>HARB/15A/NA1S05</v>
      </c>
      <c r="B16" s="63" t="str">
        <f>'(01)'!B16</f>
        <v>26 Market Street Lutterworth</v>
      </c>
      <c r="C16" s="83">
        <f>'(03)'!E16</f>
        <v>0.55347222222222225</v>
      </c>
      <c r="D16" s="84">
        <f>'(03)'!F16</f>
        <v>43927</v>
      </c>
      <c r="E16" s="183">
        <v>0.54027777777777775</v>
      </c>
      <c r="F16" s="184">
        <v>43952</v>
      </c>
      <c r="G16" s="91">
        <f t="shared" ca="1" si="1"/>
        <v>599.67999999999995</v>
      </c>
      <c r="H16" s="153">
        <v>26.2</v>
      </c>
      <c r="I16" s="174"/>
      <c r="J16" s="64" t="s">
        <v>91</v>
      </c>
      <c r="K16" s="65" t="str">
        <f t="shared" si="2"/>
        <v>HARB/15A/NA1S</v>
      </c>
    </row>
    <row r="17" spans="1:11" s="65" customFormat="1" ht="24" customHeight="1" thickBot="1">
      <c r="A17" s="80" t="str">
        <f t="shared" si="0"/>
        <v>HARB/15A/NA1S06</v>
      </c>
      <c r="B17" s="63" t="str">
        <f>'(01)'!B17</f>
        <v>Homeside main street Theddingworth</v>
      </c>
      <c r="C17" s="83">
        <f>'(03)'!E17</f>
        <v>0.5625</v>
      </c>
      <c r="D17" s="84">
        <f>'(03)'!F17</f>
        <v>43927</v>
      </c>
      <c r="E17" s="183">
        <v>0.5541666666666667</v>
      </c>
      <c r="F17" s="184">
        <v>43952</v>
      </c>
      <c r="G17" s="91">
        <f t="shared" ca="1" si="1"/>
        <v>599.79999999999995</v>
      </c>
      <c r="H17" s="153">
        <v>11</v>
      </c>
      <c r="I17" s="174"/>
      <c r="J17" s="64" t="s">
        <v>92</v>
      </c>
      <c r="K17" s="65" t="str">
        <f t="shared" si="2"/>
        <v>HARB/15A/NA1S</v>
      </c>
    </row>
    <row r="18" spans="1:11" s="65" customFormat="1" ht="24" customHeight="1" thickBot="1">
      <c r="A18" s="80" t="str">
        <f t="shared" si="0"/>
        <v>HARB/15A/NA1S07</v>
      </c>
      <c r="B18" s="63" t="str">
        <f>'(01)'!B18</f>
        <v>17 Rugby road Lutterworth</v>
      </c>
      <c r="C18" s="83">
        <f>'(03)'!E18</f>
        <v>0.5493055555555556</v>
      </c>
      <c r="D18" s="84">
        <f>'(03)'!F18</f>
        <v>43927</v>
      </c>
      <c r="E18" s="183">
        <v>0.53472222222222221</v>
      </c>
      <c r="F18" s="184">
        <v>43952</v>
      </c>
      <c r="G18" s="91">
        <f t="shared" ca="1" si="1"/>
        <v>599.65</v>
      </c>
      <c r="H18" s="153">
        <v>20.100000000000001</v>
      </c>
      <c r="I18" s="174"/>
      <c r="J18" s="64" t="s">
        <v>93</v>
      </c>
      <c r="K18" s="65" t="str">
        <f t="shared" si="2"/>
        <v>HARB/15A/NA1S</v>
      </c>
    </row>
    <row r="19" spans="1:11" s="65" customFormat="1" ht="24" customHeight="1" thickBot="1">
      <c r="A19" s="80" t="str">
        <f t="shared" si="0"/>
        <v>HARB/15A/NA1S08</v>
      </c>
      <c r="B19" s="63" t="str">
        <f>'(01)'!B19</f>
        <v xml:space="preserve">69 leicester road Kibworth </v>
      </c>
      <c r="C19" s="83">
        <f>'(03)'!E19</f>
        <v>0.46875</v>
      </c>
      <c r="D19" s="84">
        <f>'(03)'!F19</f>
        <v>43927</v>
      </c>
      <c r="E19" s="183">
        <v>0.45833333333333331</v>
      </c>
      <c r="F19" s="184">
        <v>43952</v>
      </c>
      <c r="G19" s="91">
        <f t="shared" ca="1" si="1"/>
        <v>599.75</v>
      </c>
      <c r="H19" s="153">
        <v>16.100000000000001</v>
      </c>
      <c r="I19" s="174"/>
      <c r="J19" s="64" t="s">
        <v>94</v>
      </c>
      <c r="K19" s="65" t="str">
        <f t="shared" si="2"/>
        <v>HARB/15A/NA1S</v>
      </c>
    </row>
    <row r="20" spans="1:11" s="65" customFormat="1" ht="24" customHeight="1" thickBot="1">
      <c r="A20" s="80" t="str">
        <f t="shared" si="0"/>
        <v>HARB/15A/NA1S09</v>
      </c>
      <c r="B20" s="63" t="str">
        <f>'(01)'!B20</f>
        <v>77 leicester road</v>
      </c>
      <c r="C20" s="83">
        <f>'(03)'!E20</f>
        <v>0.53541666666666665</v>
      </c>
      <c r="D20" s="84">
        <f>'(03)'!F20</f>
        <v>43927</v>
      </c>
      <c r="E20" s="183">
        <v>0.52847222222222223</v>
      </c>
      <c r="F20" s="184">
        <v>43952</v>
      </c>
      <c r="G20" s="91">
        <f t="shared" ca="1" si="1"/>
        <v>599.83000000000004</v>
      </c>
      <c r="H20" s="154">
        <v>14.1</v>
      </c>
      <c r="I20" s="174"/>
      <c r="J20" s="64" t="s">
        <v>95</v>
      </c>
      <c r="K20" s="65" t="str">
        <f t="shared" si="2"/>
        <v>HARB/15A/NA1S</v>
      </c>
    </row>
    <row r="21" spans="1:11" s="65" customFormat="1" ht="24" customHeight="1" thickTop="1" thickBot="1">
      <c r="A21" s="80" t="str">
        <f t="shared" si="0"/>
        <v>HARB/15A/NA1S10</v>
      </c>
      <c r="B21" s="63" t="str">
        <f>'(01)'!B21</f>
        <v>Day Nursery</v>
      </c>
      <c r="C21" s="83">
        <f>'(03)'!E21</f>
        <v>0.53749999999999998</v>
      </c>
      <c r="D21" s="84">
        <f>'(03)'!F21</f>
        <v>43927</v>
      </c>
      <c r="E21" s="183">
        <v>0.53125</v>
      </c>
      <c r="F21" s="184">
        <v>43952</v>
      </c>
      <c r="G21" s="91">
        <f t="shared" ca="1" si="1"/>
        <v>599.85</v>
      </c>
      <c r="H21" s="152">
        <v>24.6</v>
      </c>
      <c r="I21" s="174"/>
      <c r="J21" s="64" t="s">
        <v>96</v>
      </c>
      <c r="K21" s="65" t="str">
        <f t="shared" si="2"/>
        <v>HARB/15A/NA1S</v>
      </c>
    </row>
    <row r="22" spans="1:11" s="65" customFormat="1" ht="24" customHeight="1" thickBot="1">
      <c r="A22" s="80" t="str">
        <f t="shared" si="0"/>
        <v>HARB/15A/NA1S11</v>
      </c>
      <c r="B22" s="63" t="str">
        <f>'(01)'!B22</f>
        <v>A6 Kibworth</v>
      </c>
      <c r="C22" s="83">
        <f>'(03)'!E22</f>
        <v>0.4604166666666667</v>
      </c>
      <c r="D22" s="84">
        <f>'(03)'!F22</f>
        <v>43927</v>
      </c>
      <c r="E22" s="183">
        <v>0.45069444444444445</v>
      </c>
      <c r="F22" s="184">
        <v>43952</v>
      </c>
      <c r="G22" s="91">
        <f t="shared" ca="1" si="1"/>
        <v>599.77</v>
      </c>
      <c r="H22" s="153">
        <v>12.2</v>
      </c>
      <c r="I22" s="174"/>
      <c r="J22" s="64" t="s">
        <v>97</v>
      </c>
      <c r="K22" s="65" t="str">
        <f t="shared" si="2"/>
        <v>HARB/15A/NA1S</v>
      </c>
    </row>
    <row r="23" spans="1:11" s="65" customFormat="1" ht="24" customHeight="1" thickBot="1">
      <c r="A23" s="80" t="str">
        <f t="shared" si="0"/>
        <v>HARB/15A/NA1S12</v>
      </c>
      <c r="B23" s="63" t="str">
        <f>'(01)'!B23</f>
        <v xml:space="preserve">lamppost outside 78 leicester road kibworth </v>
      </c>
      <c r="C23" s="83">
        <f>'(03)'!E23</f>
        <v>0.47222222222222227</v>
      </c>
      <c r="D23" s="84">
        <f>'(03)'!F23</f>
        <v>43927</v>
      </c>
      <c r="E23" s="183">
        <v>0.46180555555555558</v>
      </c>
      <c r="F23" s="184">
        <v>43952</v>
      </c>
      <c r="G23" s="91">
        <f t="shared" ca="1" si="1"/>
        <v>599.75</v>
      </c>
      <c r="H23" s="153">
        <v>22.2</v>
      </c>
      <c r="I23" s="174"/>
      <c r="J23" s="64" t="s">
        <v>98</v>
      </c>
      <c r="K23" s="65" t="str">
        <f t="shared" si="2"/>
        <v>HARB/15A/NA1S</v>
      </c>
    </row>
    <row r="24" spans="1:11" s="65" customFormat="1" ht="24" customHeight="1" thickBot="1">
      <c r="A24" s="80" t="str">
        <f t="shared" si="0"/>
        <v>HARB/15A/NA1S13</v>
      </c>
      <c r="B24" s="63" t="str">
        <f>'(01)'!B24</f>
        <v>24 Rugby Road Lutterworth</v>
      </c>
      <c r="C24" s="83">
        <f>'(03)'!E24</f>
        <v>0.54861111111111105</v>
      </c>
      <c r="D24" s="84">
        <f>'(03)'!F24</f>
        <v>43927</v>
      </c>
      <c r="E24" s="183">
        <v>0.53541666666666665</v>
      </c>
      <c r="F24" s="184">
        <v>43952</v>
      </c>
      <c r="G24" s="91">
        <f t="shared" ca="1" si="1"/>
        <v>599.67999999999995</v>
      </c>
      <c r="H24" s="153">
        <v>18.100000000000001</v>
      </c>
      <c r="I24" s="174"/>
      <c r="J24" s="64" t="s">
        <v>99</v>
      </c>
      <c r="K24" s="65" t="str">
        <f t="shared" si="2"/>
        <v>HARB/15A/NA1S</v>
      </c>
    </row>
    <row r="25" spans="1:11" s="65" customFormat="1" ht="24" customHeight="1" thickBot="1">
      <c r="A25" s="80" t="str">
        <f t="shared" si="0"/>
        <v>HARB/15A/NA1S14</v>
      </c>
      <c r="B25" s="63" t="str">
        <f>'(01)'!B25</f>
        <v>sign outside 64 Leicester Road Kibworth</v>
      </c>
      <c r="C25" s="83">
        <f>'(03)'!E25</f>
        <v>0.46458333333333335</v>
      </c>
      <c r="D25" s="84">
        <f>'(03)'!F25</f>
        <v>43927</v>
      </c>
      <c r="E25" s="183">
        <v>0.45277777777777778</v>
      </c>
      <c r="F25" s="184">
        <v>43952</v>
      </c>
      <c r="G25" s="91">
        <f t="shared" ca="1" si="1"/>
        <v>599.72</v>
      </c>
      <c r="H25" s="153">
        <v>26.9</v>
      </c>
      <c r="I25" s="174"/>
      <c r="J25" s="64" t="s">
        <v>100</v>
      </c>
      <c r="K25" s="65" t="str">
        <f t="shared" si="2"/>
        <v>HARB/15A/NA1S</v>
      </c>
    </row>
    <row r="26" spans="1:11" s="65" customFormat="1" ht="24" customHeight="1" thickBot="1">
      <c r="A26" s="80" t="str">
        <f t="shared" si="0"/>
        <v>HARB/15A/NA1S15</v>
      </c>
      <c r="B26" s="63" t="str">
        <f>'(01)'!B26</f>
        <v xml:space="preserve">signpost just north of 11 Leicester road Kibworth </v>
      </c>
      <c r="C26" s="83">
        <f>'(03)'!E26</f>
        <v>0.46249999999999997</v>
      </c>
      <c r="D26" s="84">
        <f>'(03)'!F26</f>
        <v>43927</v>
      </c>
      <c r="E26" s="183">
        <v>0.4513888888888889</v>
      </c>
      <c r="F26" s="184">
        <v>43952</v>
      </c>
      <c r="G26" s="91">
        <f t="shared" ca="1" si="1"/>
        <v>599.73</v>
      </c>
      <c r="H26" s="153">
        <v>20.3</v>
      </c>
      <c r="I26" s="174"/>
      <c r="J26" s="64" t="s">
        <v>101</v>
      </c>
      <c r="K26" s="65" t="str">
        <f t="shared" si="2"/>
        <v>HARB/15A/NA1S</v>
      </c>
    </row>
    <row r="27" spans="1:11" s="65" customFormat="1" ht="24" customHeight="1" thickBot="1">
      <c r="A27" s="80" t="str">
        <f t="shared" si="0"/>
        <v>HARB/15A/NA1S16</v>
      </c>
      <c r="B27" s="63" t="str">
        <f>'(01)'!B27</f>
        <v xml:space="preserve">pizza Express st marys road </v>
      </c>
      <c r="C27" s="83">
        <f>'(03)'!E27</f>
        <v>0.58888888888888891</v>
      </c>
      <c r="D27" s="84">
        <f>'(03)'!F27</f>
        <v>43927</v>
      </c>
      <c r="E27" s="183">
        <v>0.41944444444444445</v>
      </c>
      <c r="F27" s="184">
        <v>43952</v>
      </c>
      <c r="G27" s="91">
        <f t="shared" ca="1" si="1"/>
        <v>595.92999999999995</v>
      </c>
      <c r="H27" s="153">
        <v>13.5</v>
      </c>
      <c r="I27" s="174"/>
      <c r="J27" s="64" t="s">
        <v>102</v>
      </c>
      <c r="K27" s="65" t="str">
        <f t="shared" si="2"/>
        <v>HARB/15A/NA1S</v>
      </c>
    </row>
    <row r="28" spans="1:11" s="65" customFormat="1" ht="24" customHeight="1" thickBot="1">
      <c r="A28" s="80" t="str">
        <f t="shared" si="0"/>
        <v>HARB/15A/NA1S17</v>
      </c>
      <c r="B28" s="63" t="str">
        <f>'(01)'!B28</f>
        <v>Jazz Hair</v>
      </c>
      <c r="C28" s="83">
        <f>'(03)'!E28</f>
        <v>0.54166666666666663</v>
      </c>
      <c r="D28" s="84">
        <f>'(03)'!F28</f>
        <v>43927</v>
      </c>
      <c r="E28" s="183">
        <v>0.53333333333333333</v>
      </c>
      <c r="F28" s="184">
        <v>43952</v>
      </c>
      <c r="G28" s="91">
        <f t="shared" ca="1" si="1"/>
        <v>599.79999999999995</v>
      </c>
      <c r="H28" s="153">
        <v>27.9</v>
      </c>
      <c r="I28" s="174"/>
      <c r="J28" s="64" t="s">
        <v>103</v>
      </c>
      <c r="K28" s="65" t="str">
        <f t="shared" si="2"/>
        <v>HARB/15A/NA1S</v>
      </c>
    </row>
    <row r="29" spans="1:11" s="65" customFormat="1" ht="24" customHeight="1" thickBot="1">
      <c r="A29" s="81" t="str">
        <f t="shared" si="0"/>
        <v>HARB/15A/NA1S18</v>
      </c>
      <c r="B29" s="63" t="str">
        <f>'(01)'!B29</f>
        <v>Spencerdene main street theddingworth</v>
      </c>
      <c r="C29" s="83">
        <f>'(03)'!E29</f>
        <v>0.56319444444444444</v>
      </c>
      <c r="D29" s="84">
        <f>'(03)'!F29</f>
        <v>43927</v>
      </c>
      <c r="E29" s="185">
        <v>0.55555555555555558</v>
      </c>
      <c r="F29" s="184">
        <v>43952</v>
      </c>
      <c r="G29" s="91">
        <f t="shared" ca="1" si="1"/>
        <v>599.82000000000005</v>
      </c>
      <c r="H29" s="154">
        <v>14.2</v>
      </c>
      <c r="I29" s="174"/>
      <c r="J29" s="64" t="s">
        <v>104</v>
      </c>
      <c r="K29" s="65" t="str">
        <f t="shared" si="2"/>
        <v>HARB/15A/NA1S</v>
      </c>
    </row>
    <row r="30" spans="1:11" s="65" customFormat="1" ht="24" customHeight="1" thickTop="1" thickBot="1">
      <c r="A30" s="81" t="str">
        <f t="shared" si="0"/>
        <v>HARB/15A/NA1S19</v>
      </c>
      <c r="B30" s="63" t="str">
        <f>'(01)'!B30</f>
        <v xml:space="preserve">Alma House, Watling Street Claybrooke Parva </v>
      </c>
      <c r="C30" s="83">
        <f>'(03)'!E30</f>
        <v>0.52569444444444446</v>
      </c>
      <c r="D30" s="84">
        <f>'(03)'!F30</f>
        <v>43927</v>
      </c>
      <c r="E30" s="185">
        <v>0.48055555555555557</v>
      </c>
      <c r="F30" s="184">
        <v>43952</v>
      </c>
      <c r="G30" s="91">
        <f ca="1">IF(ISBLANK(E30),ROUND(((NOW())-($C30+$D30))*24,2),ROUND((($E30+F30)-($C30+$D30))*24,2))</f>
        <v>598.91999999999996</v>
      </c>
      <c r="H30" s="152">
        <v>20.7</v>
      </c>
      <c r="I30" s="174"/>
      <c r="J30" s="64" t="s">
        <v>117</v>
      </c>
      <c r="K30" s="65" t="str">
        <f t="shared" si="2"/>
        <v>HARB/15A/NA1S</v>
      </c>
    </row>
    <row r="31" spans="1:11" s="65" customFormat="1" ht="24" customHeight="1" thickBot="1">
      <c r="A31" s="81" t="str">
        <f t="shared" si="0"/>
        <v>HARB/15A/NA1S20</v>
      </c>
      <c r="B31" s="63" t="str">
        <f>'(01)'!B31</f>
        <v>sign post outside White House Farm Watling street</v>
      </c>
      <c r="C31" s="83">
        <f>'(03)'!E31</f>
        <v>0.52708333333333335</v>
      </c>
      <c r="D31" s="84">
        <f>'(03)'!F31</f>
        <v>43927</v>
      </c>
      <c r="E31" s="185">
        <v>0.4770833333333333</v>
      </c>
      <c r="F31" s="184">
        <v>43952</v>
      </c>
      <c r="G31" s="91">
        <f ca="1">IF(ISBLANK(E31),ROUND(((NOW())-($C31+$D31))*24,2),ROUND((($E31+F31)-($C31+$D31))*24,2))</f>
        <v>598.79999999999995</v>
      </c>
      <c r="H31" s="153">
        <v>12.8</v>
      </c>
      <c r="I31" s="174"/>
      <c r="J31" s="64" t="s">
        <v>118</v>
      </c>
      <c r="K31" s="65" t="str">
        <f t="shared" si="2"/>
        <v>HARB/15A/NA1S</v>
      </c>
    </row>
    <row r="32" spans="1:11" s="65" customFormat="1" ht="24" customHeight="1" thickBot="1">
      <c r="A32" s="81" t="str">
        <f t="shared" si="0"/>
        <v>HARB/15A/NA1S21</v>
      </c>
      <c r="B32" s="63" t="str">
        <f>'(01)'!B32</f>
        <v>coach and horse kibworth</v>
      </c>
      <c r="C32" s="83">
        <f>'(03)'!E32</f>
        <v>0.45902777777777781</v>
      </c>
      <c r="D32" s="84">
        <f>'(03)'!F32</f>
        <v>43927</v>
      </c>
      <c r="E32" s="185">
        <v>0.45</v>
      </c>
      <c r="F32" s="184">
        <v>43952</v>
      </c>
      <c r="G32" s="91">
        <f t="shared" ref="G32:G45" ca="1" si="3">IF(ISBLANK(E32),ROUND(((NOW())-($C32+$D32))*24,2),ROUND((($E32+F32)-($C32+$D32))*24,2))</f>
        <v>599.78</v>
      </c>
      <c r="H32" s="153">
        <v>11.3</v>
      </c>
      <c r="I32" s="174"/>
      <c r="J32" s="64" t="s">
        <v>154</v>
      </c>
      <c r="K32" s="65" t="str">
        <f t="shared" si="2"/>
        <v>HARB/15A/NA1S</v>
      </c>
    </row>
    <row r="33" spans="1:11" s="65" customFormat="1" ht="24" customHeight="1" thickBot="1">
      <c r="A33" s="81" t="str">
        <f t="shared" si="0"/>
        <v>HARB/15A/NA1S22</v>
      </c>
      <c r="B33" s="63" t="str">
        <f>'(01)'!B33</f>
        <v>lamppost 29 church road kibworth</v>
      </c>
      <c r="C33" s="83">
        <f>'(03)'!E33</f>
        <v>0.45833333333333331</v>
      </c>
      <c r="D33" s="84">
        <f>'(03)'!F33</f>
        <v>43927</v>
      </c>
      <c r="E33" s="185">
        <v>0.44930555555555557</v>
      </c>
      <c r="F33" s="184">
        <v>43952</v>
      </c>
      <c r="G33" s="91">
        <f t="shared" ca="1" si="3"/>
        <v>599.78</v>
      </c>
      <c r="H33" s="153">
        <v>10.5</v>
      </c>
      <c r="I33" s="96"/>
      <c r="J33" s="64" t="s">
        <v>155</v>
      </c>
      <c r="K33" s="65" t="str">
        <f t="shared" si="2"/>
        <v>HARB/15A/NA1S</v>
      </c>
    </row>
    <row r="34" spans="1:11" s="65" customFormat="1" ht="24" customHeight="1" thickBot="1">
      <c r="A34" s="81" t="str">
        <f t="shared" si="0"/>
        <v>HARB/15A/NA1S23</v>
      </c>
      <c r="B34" s="63" t="str">
        <f>'(01)'!B34</f>
        <v>106 main street kibworth</v>
      </c>
      <c r="C34" s="83">
        <f>'(03)'!E34</f>
        <v>0.46875</v>
      </c>
      <c r="D34" s="84">
        <f>'(03)'!F34</f>
        <v>43927</v>
      </c>
      <c r="E34" s="185">
        <v>0.46249999999999997</v>
      </c>
      <c r="F34" s="184">
        <v>43952</v>
      </c>
      <c r="G34" s="91">
        <f t="shared" ca="1" si="3"/>
        <v>599.85</v>
      </c>
      <c r="H34" s="153">
        <v>12.2</v>
      </c>
      <c r="I34" s="96"/>
      <c r="J34" s="64" t="s">
        <v>156</v>
      </c>
      <c r="K34" s="65" t="str">
        <f t="shared" si="2"/>
        <v>HARB/15A/NA1S</v>
      </c>
    </row>
    <row r="35" spans="1:11" s="65" customFormat="1" ht="24" customHeight="1" thickBot="1">
      <c r="A35" s="81" t="str">
        <f t="shared" si="0"/>
        <v>HARB/15A/NA1S24</v>
      </c>
      <c r="B35" s="63" t="str">
        <f>'(01)'!B35</f>
        <v>lampost outside 52 Leicester Road</v>
      </c>
      <c r="C35" s="83">
        <f>'(03)'!E35</f>
        <v>0.4548611111111111</v>
      </c>
      <c r="D35" s="84">
        <f>'(03)'!F35</f>
        <v>43927</v>
      </c>
      <c r="E35" s="185">
        <v>0.44444444444444442</v>
      </c>
      <c r="F35" s="184">
        <v>43952</v>
      </c>
      <c r="G35" s="91">
        <f t="shared" ca="1" si="3"/>
        <v>599.75</v>
      </c>
      <c r="H35" s="153">
        <v>12.6</v>
      </c>
      <c r="I35" s="96"/>
      <c r="J35" s="64" t="s">
        <v>165</v>
      </c>
      <c r="K35" s="65" t="str">
        <f t="shared" si="2"/>
        <v>HARB/15A/NA1S</v>
      </c>
    </row>
    <row r="36" spans="1:11" s="65" customFormat="1" ht="24" customHeight="1" thickBot="1">
      <c r="A36" s="81" t="str">
        <f t="shared" si="0"/>
        <v>HARB/15A/NA1S25</v>
      </c>
      <c r="B36" s="63" t="str">
        <f>'(01)'!B36</f>
        <v xml:space="preserve">road sign on leicester road, rear of 9 Milestone Close </v>
      </c>
      <c r="C36" s="83">
        <f>'(03)'!E36</f>
        <v>0.45555555555555555</v>
      </c>
      <c r="D36" s="84">
        <f>'(03)'!F36</f>
        <v>43927</v>
      </c>
      <c r="E36" s="185">
        <v>0.4458333333333333</v>
      </c>
      <c r="F36" s="184">
        <v>43952</v>
      </c>
      <c r="G36" s="91">
        <f t="shared" ca="1" si="3"/>
        <v>599.77</v>
      </c>
      <c r="H36" s="153">
        <v>15.6</v>
      </c>
      <c r="I36" s="96"/>
      <c r="J36" s="64" t="s">
        <v>166</v>
      </c>
      <c r="K36" s="65" t="str">
        <f t="shared" si="2"/>
        <v>HARB/15A/NA1S</v>
      </c>
    </row>
    <row r="37" spans="1:11" s="65" customFormat="1" ht="24" customHeight="1" thickBot="1">
      <c r="A37" s="81" t="str">
        <f t="shared" si="0"/>
        <v>HARB/15A/NA1S26</v>
      </c>
      <c r="B37" s="63" t="str">
        <f>'(01)'!B37</f>
        <v>3 dunton road BA</v>
      </c>
      <c r="C37" s="83">
        <f>'(03)'!E37</f>
        <v>0.51388888888888895</v>
      </c>
      <c r="D37" s="84">
        <f>'(03)'!F37</f>
        <v>43927</v>
      </c>
      <c r="E37" s="185">
        <v>0.46666666666666662</v>
      </c>
      <c r="F37" s="184">
        <v>43952</v>
      </c>
      <c r="G37" s="91">
        <f t="shared" ca="1" si="3"/>
        <v>598.87</v>
      </c>
      <c r="H37" s="153">
        <v>17.3</v>
      </c>
      <c r="I37" s="96"/>
      <c r="J37" s="64" t="s">
        <v>171</v>
      </c>
      <c r="K37" s="65" t="str">
        <f t="shared" si="2"/>
        <v>HARB/15A/NA1S</v>
      </c>
    </row>
    <row r="38" spans="1:11" s="65" customFormat="1" ht="24" customHeight="1" thickBot="1">
      <c r="A38" s="81" t="str">
        <f t="shared" si="0"/>
        <v>HARB/15A/NA1S27</v>
      </c>
      <c r="B38" s="63" t="str">
        <f>'(01)'!B38</f>
        <v>26 Dunton Road BA</v>
      </c>
      <c r="C38" s="83">
        <f>'(03)'!E38</f>
        <v>0.51597222222222217</v>
      </c>
      <c r="D38" s="84">
        <f>'(03)'!F38</f>
        <v>43927</v>
      </c>
      <c r="E38" s="185">
        <v>0.46736111111111112</v>
      </c>
      <c r="F38" s="184">
        <v>43952</v>
      </c>
      <c r="G38" s="91">
        <f t="shared" ca="1" si="3"/>
        <v>598.83000000000004</v>
      </c>
      <c r="H38" s="154">
        <v>11.6</v>
      </c>
      <c r="I38" s="96"/>
      <c r="J38" s="64" t="s">
        <v>172</v>
      </c>
      <c r="K38" s="65" t="str">
        <f t="shared" si="2"/>
        <v>HARB/15A/NA1S</v>
      </c>
    </row>
    <row r="39" spans="1:11" s="65" customFormat="1" ht="24" customHeight="1" thickTop="1" thickBot="1">
      <c r="A39" s="81" t="str">
        <f t="shared" si="0"/>
        <v>HARB/15A/NA1S28</v>
      </c>
      <c r="B39" s="63" t="str">
        <f>'(01)'!B39</f>
        <v>lampost est of 5 Lutterworth road Walcote</v>
      </c>
      <c r="C39" s="83">
        <f>'(03)'!E39</f>
        <v>0.55972222222222223</v>
      </c>
      <c r="D39" s="84">
        <f>'(03)'!F39</f>
        <v>43927</v>
      </c>
      <c r="E39" s="185">
        <v>0.54722222222222217</v>
      </c>
      <c r="F39" s="184">
        <v>43952</v>
      </c>
      <c r="G39" s="91">
        <f t="shared" ca="1" si="3"/>
        <v>599.70000000000005</v>
      </c>
      <c r="H39" s="152">
        <v>10.4</v>
      </c>
      <c r="I39" s="96"/>
      <c r="J39" s="64" t="s">
        <v>173</v>
      </c>
      <c r="K39" s="65" t="str">
        <f t="shared" si="2"/>
        <v>HARB/15A/NA1S</v>
      </c>
    </row>
    <row r="40" spans="1:11" s="65" customFormat="1" ht="24" customHeight="1" thickBot="1">
      <c r="A40" s="81" t="str">
        <f t="shared" si="0"/>
        <v>HARB/15A/NA1S29</v>
      </c>
      <c r="B40" s="63" t="str">
        <f>'(01)'!B40</f>
        <v>sw junction welland park road and northamton road MH</v>
      </c>
      <c r="C40" s="83">
        <f>'(03)'!E40</f>
        <v>0.59375</v>
      </c>
      <c r="D40" s="84">
        <f>'(03)'!F40</f>
        <v>43927</v>
      </c>
      <c r="E40" s="185">
        <v>0.4145833333333333</v>
      </c>
      <c r="F40" s="184">
        <v>43952</v>
      </c>
      <c r="G40" s="91">
        <f t="shared" ca="1" si="3"/>
        <v>595.70000000000005</v>
      </c>
      <c r="H40" s="153">
        <v>19.8</v>
      </c>
      <c r="I40" s="96"/>
      <c r="J40" s="64" t="s">
        <v>174</v>
      </c>
      <c r="K40" s="65" t="str">
        <f t="shared" si="2"/>
        <v>HARB/15A/NA1S</v>
      </c>
    </row>
    <row r="41" spans="1:11" s="65" customFormat="1" ht="24" customHeight="1" thickBot="1">
      <c r="A41" s="81" t="str">
        <f t="shared" si="0"/>
        <v>HARB/15A/NA1S30</v>
      </c>
      <c r="B41" s="63" t="str">
        <f>'(01)'!B41</f>
        <v>53 northamton road MH</v>
      </c>
      <c r="C41" s="83">
        <f>'(03)'!E41</f>
        <v>0.59305555555555556</v>
      </c>
      <c r="D41" s="84">
        <f>'(03)'!F41</f>
        <v>43927</v>
      </c>
      <c r="E41" s="185">
        <v>0.41388888888888892</v>
      </c>
      <c r="F41" s="184">
        <v>43952</v>
      </c>
      <c r="G41" s="91">
        <f t="shared" ca="1" si="3"/>
        <v>595.70000000000005</v>
      </c>
      <c r="H41" s="153">
        <v>24.5</v>
      </c>
      <c r="I41" s="96"/>
      <c r="J41" s="64" t="s">
        <v>175</v>
      </c>
      <c r="K41" s="65" t="str">
        <f t="shared" si="2"/>
        <v>HARB/15A/NA1S</v>
      </c>
    </row>
    <row r="42" spans="1:11" s="65" customFormat="1" ht="24" customHeight="1" thickBot="1">
      <c r="A42" s="81" t="str">
        <f t="shared" si="0"/>
        <v>HARB/15A/NA1S31</v>
      </c>
      <c r="B42" s="63" t="str">
        <f>'(01)'!B42</f>
        <v>7 leicester road MH</v>
      </c>
      <c r="C42" s="83">
        <f>'(03)'!E42</f>
        <v>0.60277777777777775</v>
      </c>
      <c r="D42" s="84">
        <f>'(03)'!F42</f>
        <v>43927</v>
      </c>
      <c r="E42" s="185">
        <v>0.42499999999999999</v>
      </c>
      <c r="F42" s="184">
        <v>43952</v>
      </c>
      <c r="G42" s="91">
        <f t="shared" ca="1" si="3"/>
        <v>595.73</v>
      </c>
      <c r="H42" s="153">
        <v>19</v>
      </c>
      <c r="I42" s="96"/>
      <c r="J42" s="64" t="s">
        <v>176</v>
      </c>
      <c r="K42" s="65" t="str">
        <f t="shared" si="2"/>
        <v>HARB/15A/NA1S</v>
      </c>
    </row>
    <row r="43" spans="1:11" s="65" customFormat="1" ht="24" customHeight="1" thickBot="1">
      <c r="A43" s="81" t="str">
        <f t="shared" si="0"/>
        <v>HARB/15A/NA1S32</v>
      </c>
      <c r="B43" s="63" t="str">
        <f>'(01)'!B43</f>
        <v>lamppost outside 12 Springfield Street MH</v>
      </c>
      <c r="C43" s="83">
        <f>'(03)'!E43</f>
        <v>0.59166666666666667</v>
      </c>
      <c r="D43" s="84">
        <f>'(03)'!F43</f>
        <v>43927</v>
      </c>
      <c r="E43" s="185">
        <v>0.4152777777777778</v>
      </c>
      <c r="F43" s="184">
        <v>43952</v>
      </c>
      <c r="G43" s="91">
        <f t="shared" ca="1" si="3"/>
        <v>595.77</v>
      </c>
      <c r="H43" s="153">
        <v>18.5</v>
      </c>
      <c r="I43" s="96"/>
      <c r="J43" s="64" t="s">
        <v>187</v>
      </c>
      <c r="K43" s="65" t="str">
        <f t="shared" si="2"/>
        <v>HARB/15A/NA1S</v>
      </c>
    </row>
    <row r="44" spans="1:11" s="65" customFormat="1" ht="35.25" customHeight="1" thickBot="1">
      <c r="A44" s="81" t="str">
        <f t="shared" si="0"/>
        <v>HARB/15A/NA1S33</v>
      </c>
      <c r="B44" s="63" t="str">
        <f>'(03)'!B44</f>
        <v xml:space="preserve">lamppost carpark adjacent Fleckney Fish bar, High street Fleckney </v>
      </c>
      <c r="C44" s="83">
        <v>0.47916666666666669</v>
      </c>
      <c r="D44" s="84">
        <v>43927</v>
      </c>
      <c r="E44" s="185">
        <v>0.47222222222222227</v>
      </c>
      <c r="F44" s="184">
        <v>43952</v>
      </c>
      <c r="G44" s="91">
        <f t="shared" ca="1" si="3"/>
        <v>599.83000000000004</v>
      </c>
      <c r="H44" s="192">
        <v>11.9</v>
      </c>
      <c r="I44" s="96"/>
      <c r="J44" s="64" t="s">
        <v>198</v>
      </c>
      <c r="K44" s="65" t="str">
        <f t="shared" si="2"/>
        <v>HARB/15A/NA1S</v>
      </c>
    </row>
    <row r="45" spans="1:11" s="65" customFormat="1" ht="38.25" customHeight="1" thickBot="1">
      <c r="A45" s="81" t="str">
        <f t="shared" si="0"/>
        <v>HARB/15A/NA1S34</v>
      </c>
      <c r="B45" s="63" t="str">
        <f>'(03)'!B45</f>
        <v>lamppost outside thurnby memorial hall, main street, bushby</v>
      </c>
      <c r="C45" s="83">
        <v>0.51041666666666663</v>
      </c>
      <c r="D45" s="84">
        <v>43927</v>
      </c>
      <c r="E45" s="185">
        <v>0.48472222222222222</v>
      </c>
      <c r="F45" s="184">
        <v>43952</v>
      </c>
      <c r="G45" s="91">
        <f t="shared" ca="1" si="3"/>
        <v>599.38</v>
      </c>
      <c r="H45" s="153">
        <v>6</v>
      </c>
      <c r="I45" s="96"/>
      <c r="J45" s="64" t="s">
        <v>199</v>
      </c>
      <c r="K45" s="65" t="str">
        <f t="shared" si="2"/>
        <v>HARB/15A/NA1S</v>
      </c>
    </row>
    <row r="46" spans="1:11" s="65" customFormat="1" ht="102.75" customHeight="1">
      <c r="A46" s="71"/>
      <c r="B46" s="71" t="s">
        <v>61</v>
      </c>
      <c r="C46" s="71"/>
      <c r="D46" s="71"/>
      <c r="E46" s="71"/>
      <c r="F46" s="71"/>
      <c r="G46" s="71"/>
      <c r="H46" s="66"/>
    </row>
    <row r="47" spans="1:11" s="65" customFormat="1" ht="15" customHeight="1">
      <c r="A47" s="71"/>
      <c r="B47" s="71"/>
      <c r="C47" s="71"/>
      <c r="D47" s="71"/>
      <c r="E47" s="71"/>
      <c r="F47" s="71"/>
      <c r="G47" s="71"/>
      <c r="H47" s="66"/>
    </row>
    <row r="48" spans="1:11" s="65" customFormat="1" ht="15" customHeight="1">
      <c r="A48" s="71"/>
      <c r="B48" s="220" t="s">
        <v>164</v>
      </c>
      <c r="C48" s="220"/>
      <c r="D48" s="220"/>
      <c r="E48" s="220"/>
      <c r="F48" s="71"/>
      <c r="G48" s="71"/>
      <c r="H48" s="66"/>
    </row>
    <row r="49" spans="1:8" s="65" customFormat="1" ht="76.5" customHeight="1">
      <c r="A49" s="86"/>
      <c r="B49" s="220"/>
      <c r="C49" s="220"/>
      <c r="D49" s="220"/>
      <c r="E49" s="220"/>
      <c r="F49" s="86"/>
      <c r="G49" s="86"/>
      <c r="H49" s="66"/>
    </row>
    <row r="50" spans="1:8" s="65" customFormat="1" ht="15" customHeight="1">
      <c r="A50" s="70"/>
      <c r="B50" s="220"/>
      <c r="C50" s="220"/>
      <c r="D50" s="220"/>
      <c r="E50" s="220"/>
      <c r="F50" s="69"/>
      <c r="G50" s="69"/>
      <c r="H50" s="66"/>
    </row>
    <row r="51" spans="1:8" s="65" customFormat="1" ht="15" customHeight="1">
      <c r="A51" s="75"/>
      <c r="B51" s="220"/>
      <c r="C51" s="220"/>
      <c r="D51" s="220"/>
      <c r="E51" s="220"/>
      <c r="F51" s="69"/>
      <c r="G51" s="69"/>
      <c r="H51" s="66"/>
    </row>
    <row r="52" spans="1:8" s="65" customFormat="1" ht="15" customHeight="1">
      <c r="A52" s="87"/>
      <c r="B52" s="220"/>
      <c r="C52" s="220"/>
      <c r="D52" s="220"/>
      <c r="E52" s="220"/>
      <c r="F52" s="87"/>
      <c r="G52" s="87"/>
      <c r="H52" s="66"/>
    </row>
    <row r="53" spans="1:8" s="65" customFormat="1" ht="15" customHeight="1">
      <c r="A53" s="87"/>
      <c r="B53" s="220"/>
      <c r="C53" s="220"/>
      <c r="D53" s="220"/>
      <c r="E53" s="220"/>
      <c r="F53" s="87"/>
      <c r="G53" s="87"/>
      <c r="H53" s="66"/>
    </row>
    <row r="54" spans="1:8" s="67" customFormat="1" ht="30.75" customHeight="1">
      <c r="A54" s="68"/>
      <c r="B54" s="220"/>
      <c r="C54" s="220"/>
      <c r="D54" s="220"/>
      <c r="E54" s="220"/>
      <c r="F54" s="68"/>
      <c r="G54" s="68"/>
      <c r="H54" s="66"/>
    </row>
    <row r="55" spans="1:8" s="67" customFormat="1" ht="30.75" customHeight="1">
      <c r="A55" s="68"/>
      <c r="B55" s="220"/>
      <c r="C55" s="220"/>
      <c r="D55" s="220"/>
      <c r="E55" s="220"/>
      <c r="F55" s="68"/>
      <c r="G55" s="68"/>
      <c r="H55" s="66"/>
    </row>
    <row r="56" spans="1:8" s="68" customFormat="1" ht="30.75" customHeight="1">
      <c r="B56" s="220"/>
      <c r="C56" s="220"/>
      <c r="D56" s="220"/>
      <c r="E56" s="220"/>
      <c r="H56" s="61"/>
    </row>
    <row r="57" spans="1:8" s="68" customFormat="1" ht="30.75" customHeight="1">
      <c r="B57" s="220"/>
      <c r="C57" s="220"/>
      <c r="D57" s="220"/>
      <c r="E57" s="220"/>
      <c r="H57" s="61"/>
    </row>
    <row r="58" spans="1:8" ht="23.25" customHeight="1">
      <c r="A58" s="68"/>
      <c r="B58" s="68"/>
      <c r="C58" s="68"/>
      <c r="D58" s="68"/>
      <c r="E58" s="68"/>
      <c r="F58" s="68"/>
      <c r="G58" s="68"/>
    </row>
    <row r="59" spans="1:8" ht="23.25">
      <c r="A59" s="68"/>
      <c r="B59" s="68"/>
      <c r="C59" s="68"/>
      <c r="D59" s="68"/>
      <c r="E59" s="68"/>
      <c r="F59" s="68"/>
      <c r="G59" s="68"/>
    </row>
    <row r="60" spans="1:8" hidden="1">
      <c r="A60" s="65"/>
      <c r="B60" s="65"/>
      <c r="C60" s="65"/>
      <c r="D60" s="65"/>
      <c r="E60" s="65"/>
      <c r="F60" s="65"/>
      <c r="G60" s="65"/>
    </row>
    <row r="61" spans="1:8" hidden="1">
      <c r="A61" s="65"/>
      <c r="B61" s="65"/>
      <c r="C61" s="65"/>
      <c r="D61" s="65"/>
      <c r="E61" s="65"/>
      <c r="F61" s="65"/>
      <c r="G61" s="65"/>
    </row>
    <row r="62" spans="1:8" hidden="1">
      <c r="A62" s="65"/>
      <c r="B62" s="65"/>
      <c r="C62" s="65"/>
      <c r="D62" s="65"/>
      <c r="E62" s="65"/>
      <c r="F62" s="65"/>
      <c r="G62" s="65"/>
    </row>
    <row r="63" spans="1:8" hidden="1">
      <c r="A63" s="65"/>
      <c r="B63" s="65"/>
      <c r="C63" s="65"/>
      <c r="D63" s="65"/>
      <c r="E63" s="65"/>
      <c r="F63" s="65"/>
      <c r="G63" s="65"/>
    </row>
    <row r="64" spans="1:8" hidden="1">
      <c r="A64" s="65"/>
      <c r="B64" s="65"/>
      <c r="C64" s="65"/>
      <c r="D64" s="65"/>
      <c r="E64" s="65"/>
      <c r="F64" s="65"/>
      <c r="G64" s="65"/>
    </row>
    <row r="65" spans="8:8" hidden="1">
      <c r="H65" s="62"/>
    </row>
    <row r="66" spans="8:8" hidden="1">
      <c r="H66" s="62"/>
    </row>
    <row r="67" spans="8:8" hidden="1">
      <c r="H67" s="62"/>
    </row>
    <row r="68" spans="8:8" hidden="1">
      <c r="H68" s="62"/>
    </row>
    <row r="69" spans="8:8" hidden="1">
      <c r="H69" s="62"/>
    </row>
    <row r="70" spans="8:8" hidden="1">
      <c r="H70" s="62"/>
    </row>
    <row r="71" spans="8:8" hidden="1">
      <c r="H71" s="62"/>
    </row>
    <row r="72" spans="8:8" hidden="1">
      <c r="H72" s="62"/>
    </row>
    <row r="73" spans="8:8" hidden="1">
      <c r="H73" s="62"/>
    </row>
    <row r="74" spans="8:8" hidden="1">
      <c r="H74" s="62"/>
    </row>
    <row r="75" spans="8:8" hidden="1">
      <c r="H75" s="62"/>
    </row>
    <row r="76" spans="8:8" hidden="1">
      <c r="H76" s="62"/>
    </row>
    <row r="77" spans="8:8" hidden="1">
      <c r="H77" s="62"/>
    </row>
    <row r="78" spans="8:8" hidden="1">
      <c r="H78" s="62"/>
    </row>
    <row r="79" spans="8:8" hidden="1">
      <c r="H79" s="62"/>
    </row>
    <row r="80" spans="8:8" hidden="1">
      <c r="H80" s="62"/>
    </row>
    <row r="81" spans="8:8" hidden="1">
      <c r="H81" s="62"/>
    </row>
    <row r="82" spans="8:8" hidden="1">
      <c r="H82" s="62"/>
    </row>
    <row r="83" spans="8:8" hidden="1">
      <c r="H83" s="62"/>
    </row>
    <row r="84" spans="8:8" hidden="1">
      <c r="H84" s="62"/>
    </row>
    <row r="85" spans="8:8" hidden="1">
      <c r="H85" s="62"/>
    </row>
    <row r="86" spans="8:8" hidden="1">
      <c r="H86" s="62"/>
    </row>
    <row r="87" spans="8:8" hidden="1">
      <c r="H87" s="62"/>
    </row>
    <row r="88" spans="8:8" ht="15" customHeight="1">
      <c r="H88" s="62"/>
    </row>
  </sheetData>
  <mergeCells count="24">
    <mergeCell ref="A9:A11"/>
    <mergeCell ref="B9:B11"/>
    <mergeCell ref="A5:B5"/>
    <mergeCell ref="B48:E57"/>
    <mergeCell ref="H9:H10"/>
    <mergeCell ref="E6:F6"/>
    <mergeCell ref="E7:F7"/>
    <mergeCell ref="D8:E8"/>
    <mergeCell ref="C9:F9"/>
    <mergeCell ref="G9:G11"/>
    <mergeCell ref="C10:D10"/>
    <mergeCell ref="E10:F10"/>
    <mergeCell ref="C6:D6"/>
    <mergeCell ref="C7:D7"/>
    <mergeCell ref="A6:B6"/>
    <mergeCell ref="A7:B7"/>
    <mergeCell ref="C1:D1"/>
    <mergeCell ref="C5:F5"/>
    <mergeCell ref="E1:F1"/>
    <mergeCell ref="C4:D4"/>
    <mergeCell ref="A4:B4"/>
    <mergeCell ref="E2:F2"/>
    <mergeCell ref="E3:F3"/>
    <mergeCell ref="E4:F4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L88"/>
  <sheetViews>
    <sheetView topLeftCell="A31" zoomScaleNormal="100" workbookViewId="0">
      <selection activeCell="I44" sqref="I44"/>
    </sheetView>
  </sheetViews>
  <sheetFormatPr defaultColWidth="15.7109375" defaultRowHeight="15" customHeight="1" zeroHeight="1"/>
  <cols>
    <col min="1" max="1" width="9.85546875" style="62" customWidth="1"/>
    <col min="2" max="2" width="19.28515625" style="62" customWidth="1"/>
    <col min="3" max="6" width="10.140625" style="62" customWidth="1"/>
    <col min="7" max="7" width="11.85546875" style="62" customWidth="1"/>
    <col min="8" max="8" width="15.7109375" style="61"/>
    <col min="9" max="9" width="15.7109375" style="62"/>
    <col min="10" max="10" width="20.7109375" style="62" customWidth="1"/>
    <col min="11" max="11" width="19.85546875" style="62" customWidth="1"/>
    <col min="12" max="16384" width="15.7109375" style="62"/>
  </cols>
  <sheetData>
    <row r="1" spans="1:12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2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2" ht="25.5" customHeight="1" thickBot="1">
      <c r="A3" s="73"/>
      <c r="B3" s="73"/>
      <c r="C3" s="73"/>
      <c r="D3" s="73"/>
      <c r="E3" s="203"/>
      <c r="F3" s="203"/>
      <c r="G3" s="73"/>
    </row>
    <row r="4" spans="1:12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2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2" ht="17.25" customHeight="1">
      <c r="A6" s="208" t="s">
        <v>110</v>
      </c>
      <c r="B6" s="202"/>
      <c r="C6" s="209" t="s">
        <v>111</v>
      </c>
      <c r="D6" s="209"/>
      <c r="E6" s="202" t="s">
        <v>243</v>
      </c>
      <c r="F6" s="202"/>
      <c r="G6" s="77"/>
    </row>
    <row r="7" spans="1:12" ht="17.25" customHeight="1" thickBot="1">
      <c r="A7" s="195" t="s">
        <v>114</v>
      </c>
      <c r="B7" s="196"/>
      <c r="C7" s="193">
        <f>'(04)'!C7+1</f>
        <v>2</v>
      </c>
      <c r="D7" s="193"/>
      <c r="E7" s="196"/>
      <c r="F7" s="196"/>
      <c r="G7" s="78"/>
    </row>
    <row r="8" spans="1:12" ht="15" customHeight="1" thickBot="1">
      <c r="A8" s="74"/>
      <c r="B8" s="74"/>
      <c r="C8" s="88"/>
      <c r="D8" s="197"/>
      <c r="E8" s="197"/>
      <c r="F8" s="88"/>
      <c r="G8" s="88"/>
    </row>
    <row r="9" spans="1:12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2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2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2" s="65" customFormat="1" ht="24" customHeight="1" thickTop="1" thickBot="1">
      <c r="A12" s="80" t="str">
        <f t="shared" ref="A12:A34" si="0">TEXT(K12&amp;J12,0)</f>
        <v>HARB/15A/NA2S01</v>
      </c>
      <c r="B12" s="63" t="str">
        <f>'(01)'!B12</f>
        <v>6 The Terrace Rugby Road</v>
      </c>
      <c r="C12" s="83">
        <f>'(04)'!E12</f>
        <v>0.53333333333333333</v>
      </c>
      <c r="D12" s="84">
        <f>'(04)'!F12</f>
        <v>43952</v>
      </c>
      <c r="E12" s="83">
        <v>0.49861111111111112</v>
      </c>
      <c r="F12" s="156">
        <v>43985</v>
      </c>
      <c r="G12" s="91">
        <f ca="1">IF(ISBLANK(E12),ROUND(((NOW())-($C12+$D12))*24,2),ROUND((($E12+F12)-($C12+$D12))*24,2))</f>
        <v>791.17</v>
      </c>
      <c r="H12" s="152">
        <v>18.3</v>
      </c>
      <c r="I12" s="174"/>
      <c r="J12" s="64" t="s">
        <v>87</v>
      </c>
      <c r="K12" s="65" t="str">
        <f>TEXT("HARB/15A/NA"&amp;$C$7&amp;"S",0)</f>
        <v>HARB/15A/NA2S</v>
      </c>
      <c r="L12" s="152"/>
    </row>
    <row r="13" spans="1:12" s="65" customFormat="1" ht="24" customHeight="1" thickBot="1">
      <c r="A13" s="80" t="str">
        <f t="shared" si="0"/>
        <v>HARB/15A/NA2S02</v>
      </c>
      <c r="B13" s="63" t="str">
        <f>'(01)'!B13</f>
        <v>Lut. Service Shop</v>
      </c>
      <c r="C13" s="83">
        <f>'(04)'!E13</f>
        <v>0.53888888888888886</v>
      </c>
      <c r="D13" s="84">
        <f>'(04)'!F13</f>
        <v>43952</v>
      </c>
      <c r="E13" s="83">
        <v>0.50555555555555554</v>
      </c>
      <c r="F13" s="156">
        <v>43985</v>
      </c>
      <c r="G13" s="91">
        <f t="shared" ref="G13:G29" ca="1" si="1">IF(ISBLANK(E13),ROUND(((NOW())-($C13+$D13))*24,2),ROUND((($E13+F13)-($C13+$D13))*24,2))</f>
        <v>791.2</v>
      </c>
      <c r="H13" s="153">
        <v>29</v>
      </c>
      <c r="I13" s="174"/>
      <c r="J13" s="64" t="s">
        <v>88</v>
      </c>
      <c r="K13" s="65" t="str">
        <f t="shared" ref="K13:K45" si="2">TEXT("HARB/15A/NA"&amp;$C$7&amp;"S",0)</f>
        <v>HARB/15A/NA2S</v>
      </c>
    </row>
    <row r="14" spans="1:12" s="65" customFormat="1" ht="24" customHeight="1" thickBot="1">
      <c r="A14" s="80" t="str">
        <f t="shared" si="0"/>
        <v>HARB/15A/NA2S03</v>
      </c>
      <c r="B14" s="63" t="str">
        <f>'(01)'!B14</f>
        <v>40 regent street lutterworth</v>
      </c>
      <c r="C14" s="83">
        <f>'(04)'!E14</f>
        <v>0.53680555555555554</v>
      </c>
      <c r="D14" s="84">
        <f>'(04)'!F14</f>
        <v>43952</v>
      </c>
      <c r="E14" s="83">
        <v>0.50277777777777777</v>
      </c>
      <c r="F14" s="156">
        <v>43985</v>
      </c>
      <c r="G14" s="91">
        <f t="shared" ca="1" si="1"/>
        <v>791.18</v>
      </c>
      <c r="H14" s="153">
        <v>10.199999999999999</v>
      </c>
      <c r="I14" s="174"/>
      <c r="J14" s="64" t="s">
        <v>89</v>
      </c>
      <c r="K14" s="65" t="str">
        <f t="shared" si="2"/>
        <v>HARB/15A/NA2S</v>
      </c>
    </row>
    <row r="15" spans="1:12" s="65" customFormat="1" ht="24" customHeight="1" thickBot="1">
      <c r="A15" s="80" t="str">
        <f t="shared" si="0"/>
        <v>HARB/15A/NA2S04</v>
      </c>
      <c r="B15" s="63" t="str">
        <f>'(01)'!B15</f>
        <v>regent court</v>
      </c>
      <c r="C15" s="83">
        <v>0.53819444444444442</v>
      </c>
      <c r="D15" s="84">
        <f>'(04)'!F15</f>
        <v>43952</v>
      </c>
      <c r="E15" s="151" t="s">
        <v>200</v>
      </c>
      <c r="F15" s="156">
        <v>43985</v>
      </c>
      <c r="G15" s="91" t="e">
        <f t="shared" ca="1" si="1"/>
        <v>#VALUE!</v>
      </c>
      <c r="H15" s="153"/>
      <c r="I15" s="174"/>
      <c r="J15" s="64" t="s">
        <v>90</v>
      </c>
      <c r="K15" s="65" t="str">
        <f t="shared" si="2"/>
        <v>HARB/15A/NA2S</v>
      </c>
    </row>
    <row r="16" spans="1:12" s="65" customFormat="1" ht="24" customHeight="1" thickBot="1">
      <c r="A16" s="80" t="str">
        <f t="shared" si="0"/>
        <v>HARB/15A/NA2S05</v>
      </c>
      <c r="B16" s="63" t="str">
        <f>'(01)'!B16</f>
        <v>26 Market Street Lutterworth</v>
      </c>
      <c r="C16" s="83">
        <f>'(04)'!E16</f>
        <v>0.54027777777777775</v>
      </c>
      <c r="D16" s="84">
        <f>'(04)'!F16</f>
        <v>43952</v>
      </c>
      <c r="E16" s="83">
        <v>0.50763888888888886</v>
      </c>
      <c r="F16" s="156">
        <v>43985</v>
      </c>
      <c r="G16" s="91">
        <f t="shared" ca="1" si="1"/>
        <v>791.22</v>
      </c>
      <c r="H16" s="153">
        <v>21.9</v>
      </c>
      <c r="I16" s="174"/>
      <c r="J16" s="64" t="s">
        <v>91</v>
      </c>
      <c r="K16" s="65" t="str">
        <f t="shared" si="2"/>
        <v>HARB/15A/NA2S</v>
      </c>
      <c r="L16" s="153"/>
    </row>
    <row r="17" spans="1:12" s="65" customFormat="1" ht="24" customHeight="1" thickBot="1">
      <c r="A17" s="80" t="str">
        <f t="shared" si="0"/>
        <v>HARB/15A/NA2S06</v>
      </c>
      <c r="B17" s="63" t="str">
        <f>'(01)'!B17</f>
        <v>Homeside main street Theddingworth</v>
      </c>
      <c r="C17" s="83">
        <f>'(04)'!E17</f>
        <v>0.5541666666666667</v>
      </c>
      <c r="D17" s="84">
        <f>'(04)'!F17</f>
        <v>43952</v>
      </c>
      <c r="E17" s="83">
        <v>0.52083333333333337</v>
      </c>
      <c r="F17" s="156">
        <v>43985</v>
      </c>
      <c r="G17" s="91">
        <f t="shared" ca="1" si="1"/>
        <v>791.2</v>
      </c>
      <c r="H17" s="153">
        <v>10.7</v>
      </c>
      <c r="I17" s="174"/>
      <c r="J17" s="64" t="s">
        <v>92</v>
      </c>
      <c r="K17" s="65" t="str">
        <f t="shared" si="2"/>
        <v>HARB/15A/NA2S</v>
      </c>
    </row>
    <row r="18" spans="1:12" s="65" customFormat="1" ht="24" customHeight="1" thickBot="1">
      <c r="A18" s="80" t="str">
        <f t="shared" si="0"/>
        <v>HARB/15A/NA2S07</v>
      </c>
      <c r="B18" s="63" t="str">
        <f>'(01)'!B18</f>
        <v>17 Rugby road Lutterworth</v>
      </c>
      <c r="C18" s="83">
        <f>'(04)'!E18</f>
        <v>0.53472222222222221</v>
      </c>
      <c r="D18" s="84">
        <f>'(04)'!F18</f>
        <v>43952</v>
      </c>
      <c r="E18" s="83">
        <v>0.5</v>
      </c>
      <c r="F18" s="156">
        <v>43985</v>
      </c>
      <c r="G18" s="91">
        <f t="shared" ca="1" si="1"/>
        <v>791.17</v>
      </c>
      <c r="H18" s="153">
        <v>18.5</v>
      </c>
      <c r="I18" s="174"/>
      <c r="J18" s="64" t="s">
        <v>93</v>
      </c>
      <c r="K18" s="65" t="str">
        <f t="shared" si="2"/>
        <v>HARB/15A/NA2S</v>
      </c>
    </row>
    <row r="19" spans="1:12" s="65" customFormat="1" ht="24" customHeight="1" thickBot="1">
      <c r="A19" s="80" t="str">
        <f t="shared" si="0"/>
        <v>HARB/15A/NA2S08</v>
      </c>
      <c r="B19" s="63" t="str">
        <f>'(01)'!B19</f>
        <v xml:space="preserve">69 leicester road Kibworth </v>
      </c>
      <c r="C19" s="83">
        <f>'(04)'!E19</f>
        <v>0.45833333333333331</v>
      </c>
      <c r="D19" s="84">
        <f>'(04)'!F19</f>
        <v>43952</v>
      </c>
      <c r="E19" s="83">
        <v>0.4201388888888889</v>
      </c>
      <c r="F19" s="156">
        <v>43985</v>
      </c>
      <c r="G19" s="91">
        <f t="shared" ca="1" si="1"/>
        <v>791.08</v>
      </c>
      <c r="H19" s="153">
        <v>21.4</v>
      </c>
      <c r="I19" s="174"/>
      <c r="J19" s="64" t="s">
        <v>94</v>
      </c>
      <c r="K19" s="65" t="str">
        <f t="shared" si="2"/>
        <v>HARB/15A/NA2S</v>
      </c>
    </row>
    <row r="20" spans="1:12" s="65" customFormat="1" ht="24" customHeight="1" thickBot="1">
      <c r="A20" s="80" t="str">
        <f t="shared" si="0"/>
        <v>HARB/15A/NA2S09</v>
      </c>
      <c r="B20" s="63" t="str">
        <f>'(01)'!B20</f>
        <v>77 leicester road</v>
      </c>
      <c r="C20" s="83">
        <f>'(04)'!E20</f>
        <v>0.52847222222222223</v>
      </c>
      <c r="D20" s="84">
        <f>'(04)'!F20</f>
        <v>43952</v>
      </c>
      <c r="E20" s="83">
        <v>0.49027777777777781</v>
      </c>
      <c r="F20" s="156">
        <v>43985</v>
      </c>
      <c r="G20" s="91">
        <f t="shared" ca="1" si="1"/>
        <v>791.08</v>
      </c>
      <c r="H20" s="154">
        <v>12.2</v>
      </c>
      <c r="I20" s="174"/>
      <c r="J20" s="64" t="s">
        <v>95</v>
      </c>
      <c r="K20" s="65" t="str">
        <f t="shared" si="2"/>
        <v>HARB/15A/NA2S</v>
      </c>
    </row>
    <row r="21" spans="1:12" s="65" customFormat="1" ht="24" customHeight="1" thickTop="1" thickBot="1">
      <c r="A21" s="80" t="str">
        <f t="shared" si="0"/>
        <v>HARB/15A/NA2S10</v>
      </c>
      <c r="B21" s="63" t="str">
        <f>'(01)'!B21</f>
        <v>Day Nursery</v>
      </c>
      <c r="C21" s="83">
        <f>'(04)'!E21</f>
        <v>0.53125</v>
      </c>
      <c r="D21" s="84">
        <f>'(04)'!F21</f>
        <v>43952</v>
      </c>
      <c r="E21" s="83">
        <v>0.49236111111111108</v>
      </c>
      <c r="F21" s="156">
        <v>43985</v>
      </c>
      <c r="G21" s="91">
        <f t="shared" ca="1" si="1"/>
        <v>791.07</v>
      </c>
      <c r="H21" s="152">
        <v>17.8</v>
      </c>
      <c r="I21" s="174"/>
      <c r="J21" s="64" t="s">
        <v>96</v>
      </c>
      <c r="K21" s="65" t="str">
        <f t="shared" si="2"/>
        <v>HARB/15A/NA2S</v>
      </c>
    </row>
    <row r="22" spans="1:12" s="65" customFormat="1" ht="24" customHeight="1" thickBot="1">
      <c r="A22" s="80" t="str">
        <f t="shared" si="0"/>
        <v>HARB/15A/NA2S11</v>
      </c>
      <c r="B22" s="63" t="str">
        <f>'(01)'!B22</f>
        <v>A6 Kibworth</v>
      </c>
      <c r="C22" s="83">
        <f>'(04)'!E22</f>
        <v>0.45069444444444445</v>
      </c>
      <c r="D22" s="84">
        <f>'(04)'!F22</f>
        <v>43952</v>
      </c>
      <c r="E22" s="83">
        <v>0.40833333333333338</v>
      </c>
      <c r="F22" s="156">
        <v>43985</v>
      </c>
      <c r="G22" s="91">
        <f t="shared" ca="1" si="1"/>
        <v>790.98</v>
      </c>
      <c r="H22" s="153">
        <v>14.4</v>
      </c>
      <c r="I22" s="174"/>
      <c r="J22" s="64" t="s">
        <v>97</v>
      </c>
      <c r="K22" s="65" t="str">
        <f t="shared" si="2"/>
        <v>HARB/15A/NA2S</v>
      </c>
    </row>
    <row r="23" spans="1:12" s="65" customFormat="1" ht="24" customHeight="1" thickBot="1">
      <c r="A23" s="80" t="str">
        <f t="shared" si="0"/>
        <v>HARB/15A/NA2S12</v>
      </c>
      <c r="B23" s="63" t="str">
        <f>'(01)'!B23</f>
        <v xml:space="preserve">lamppost outside 78 leicester road kibworth </v>
      </c>
      <c r="C23" s="83">
        <f>'(04)'!E23</f>
        <v>0.46180555555555558</v>
      </c>
      <c r="D23" s="84">
        <f>'(04)'!F23</f>
        <v>43952</v>
      </c>
      <c r="E23" s="83">
        <v>0.42083333333333334</v>
      </c>
      <c r="F23" s="156">
        <v>43985</v>
      </c>
      <c r="G23" s="91">
        <f t="shared" ca="1" si="1"/>
        <v>791.02</v>
      </c>
      <c r="H23" s="153">
        <v>26.9</v>
      </c>
      <c r="I23" s="174"/>
      <c r="J23" s="64" t="s">
        <v>98</v>
      </c>
      <c r="K23" s="65" t="str">
        <f t="shared" si="2"/>
        <v>HARB/15A/NA2S</v>
      </c>
    </row>
    <row r="24" spans="1:12" s="65" customFormat="1" ht="24" customHeight="1" thickBot="1">
      <c r="A24" s="80" t="str">
        <f t="shared" si="0"/>
        <v>HARB/15A/NA2S13</v>
      </c>
      <c r="B24" s="63" t="str">
        <f>'(01)'!B24</f>
        <v>24 Rugby Road Lutterworth</v>
      </c>
      <c r="C24" s="83">
        <f>'(04)'!E24</f>
        <v>0.53541666666666665</v>
      </c>
      <c r="D24" s="84">
        <f>'(04)'!F24</f>
        <v>43952</v>
      </c>
      <c r="E24" s="83">
        <v>0.50138888888888888</v>
      </c>
      <c r="F24" s="156">
        <v>43985</v>
      </c>
      <c r="G24" s="91">
        <f t="shared" ca="1" si="1"/>
        <v>791.18</v>
      </c>
      <c r="H24" s="153">
        <v>21.7</v>
      </c>
      <c r="I24" s="174"/>
      <c r="J24" s="64" t="s">
        <v>99</v>
      </c>
      <c r="K24" s="65" t="str">
        <f t="shared" si="2"/>
        <v>HARB/15A/NA2S</v>
      </c>
    </row>
    <row r="25" spans="1:12" s="65" customFormat="1" ht="24" customHeight="1" thickBot="1">
      <c r="A25" s="80" t="str">
        <f t="shared" si="0"/>
        <v>HARB/15A/NA2S14</v>
      </c>
      <c r="B25" s="63" t="str">
        <f>'(01)'!B25</f>
        <v>sign outside 64 Leicester Road Kibworth</v>
      </c>
      <c r="C25" s="83">
        <f>'(04)'!E25</f>
        <v>0.45277777777777778</v>
      </c>
      <c r="D25" s="84">
        <f>'(04)'!F25</f>
        <v>43952</v>
      </c>
      <c r="E25" s="83">
        <v>0.41041666666666665</v>
      </c>
      <c r="F25" s="156">
        <v>43985</v>
      </c>
      <c r="G25" s="91">
        <f t="shared" ca="1" si="1"/>
        <v>790.98</v>
      </c>
      <c r="H25" s="153">
        <v>31.8</v>
      </c>
      <c r="I25" s="174"/>
      <c r="J25" s="64" t="s">
        <v>100</v>
      </c>
      <c r="K25" s="65" t="str">
        <f t="shared" si="2"/>
        <v>HARB/15A/NA2S</v>
      </c>
    </row>
    <row r="26" spans="1:12" s="65" customFormat="1" ht="24" customHeight="1" thickBot="1">
      <c r="A26" s="80" t="str">
        <f t="shared" si="0"/>
        <v>HARB/15A/NA2S15</v>
      </c>
      <c r="B26" s="63" t="str">
        <f>'(01)'!B26</f>
        <v xml:space="preserve">signpost just north of 11 Leicester road Kibworth </v>
      </c>
      <c r="C26" s="83">
        <f>'(04)'!E26</f>
        <v>0.4513888888888889</v>
      </c>
      <c r="D26" s="84">
        <f>'(04)'!F26</f>
        <v>43952</v>
      </c>
      <c r="E26" s="83">
        <v>0.40972222222222227</v>
      </c>
      <c r="F26" s="156">
        <v>43985</v>
      </c>
      <c r="G26" s="91">
        <f t="shared" ca="1" si="1"/>
        <v>791</v>
      </c>
      <c r="H26" s="153">
        <v>21.8</v>
      </c>
      <c r="I26" s="174"/>
      <c r="J26" s="64" t="s">
        <v>101</v>
      </c>
      <c r="K26" s="65" t="str">
        <f t="shared" si="2"/>
        <v>HARB/15A/NA2S</v>
      </c>
    </row>
    <row r="27" spans="1:12" s="65" customFormat="1" ht="24" customHeight="1" thickBot="1">
      <c r="A27" s="80" t="str">
        <f t="shared" si="0"/>
        <v>HARB/15A/NA2S16</v>
      </c>
      <c r="B27" s="63" t="str">
        <f>'(01)'!B27</f>
        <v xml:space="preserve">pizza Express st marys road </v>
      </c>
      <c r="C27" s="83">
        <f>'(04)'!E27</f>
        <v>0.41944444444444445</v>
      </c>
      <c r="D27" s="84">
        <f>'(04)'!F27</f>
        <v>43952</v>
      </c>
      <c r="E27" s="151">
        <v>0.53888888888888886</v>
      </c>
      <c r="F27" s="156">
        <v>43985</v>
      </c>
      <c r="G27" s="91">
        <f t="shared" ca="1" si="1"/>
        <v>794.87</v>
      </c>
      <c r="H27" s="153">
        <v>14.9</v>
      </c>
      <c r="I27" s="174"/>
      <c r="J27" s="64" t="s">
        <v>102</v>
      </c>
      <c r="K27" s="65" t="str">
        <f t="shared" si="2"/>
        <v>HARB/15A/NA2S</v>
      </c>
    </row>
    <row r="28" spans="1:12" s="65" customFormat="1" ht="24" customHeight="1" thickBot="1">
      <c r="A28" s="80" t="str">
        <f t="shared" si="0"/>
        <v>HARB/15A/NA2S17</v>
      </c>
      <c r="B28" s="63" t="str">
        <f>'(01)'!B28</f>
        <v>Jazz Hair</v>
      </c>
      <c r="C28" s="83">
        <f>'(04)'!E28</f>
        <v>0.53333333333333333</v>
      </c>
      <c r="D28" s="84">
        <f>'(04)'!F28</f>
        <v>43952</v>
      </c>
      <c r="E28" s="83">
        <v>0.49791666666666662</v>
      </c>
      <c r="F28" s="156">
        <v>43985</v>
      </c>
      <c r="G28" s="91">
        <f t="shared" ca="1" si="1"/>
        <v>791.15</v>
      </c>
      <c r="H28" s="153">
        <v>27.1</v>
      </c>
      <c r="I28" s="174"/>
      <c r="J28" s="64" t="s">
        <v>103</v>
      </c>
      <c r="K28" s="65" t="str">
        <f t="shared" si="2"/>
        <v>HARB/15A/NA2S</v>
      </c>
    </row>
    <row r="29" spans="1:12" s="65" customFormat="1" ht="24" customHeight="1" thickBot="1">
      <c r="A29" s="81" t="str">
        <f t="shared" si="0"/>
        <v>HARB/15A/NA2S18</v>
      </c>
      <c r="B29" s="63" t="str">
        <f>'(01)'!B29</f>
        <v>Spencerdene main street theddingworth</v>
      </c>
      <c r="C29" s="83">
        <f>'(04)'!E29</f>
        <v>0.55555555555555558</v>
      </c>
      <c r="D29" s="84">
        <f>'(04)'!F29</f>
        <v>43952</v>
      </c>
      <c r="E29" s="85">
        <v>0.52222222222222225</v>
      </c>
      <c r="F29" s="156">
        <v>43985</v>
      </c>
      <c r="G29" s="91">
        <f t="shared" ca="1" si="1"/>
        <v>791.2</v>
      </c>
      <c r="H29" s="154">
        <v>14.8</v>
      </c>
      <c r="I29" s="174"/>
      <c r="J29" s="64" t="s">
        <v>104</v>
      </c>
      <c r="K29" s="65" t="str">
        <f t="shared" si="2"/>
        <v>HARB/15A/NA2S</v>
      </c>
    </row>
    <row r="30" spans="1:12" s="65" customFormat="1" ht="24" customHeight="1" thickTop="1" thickBot="1">
      <c r="A30" s="81" t="str">
        <f t="shared" si="0"/>
        <v>HARB/15A/NA2S19</v>
      </c>
      <c r="B30" s="63" t="str">
        <f>'(01)'!B30</f>
        <v xml:space="preserve">Alma House, Watling Street Claybrooke Parva </v>
      </c>
      <c r="C30" s="83">
        <f>'(04)'!E30</f>
        <v>0.48055555555555557</v>
      </c>
      <c r="D30" s="84">
        <f>'(04)'!F30</f>
        <v>43952</v>
      </c>
      <c r="E30" s="85">
        <v>0.48055555555555557</v>
      </c>
      <c r="F30" s="156">
        <v>43985</v>
      </c>
      <c r="G30" s="91">
        <f ca="1">IF(ISBLANK(E30),ROUND(((NOW())-($C30+$D30))*24,2),ROUND((($E30+F30)-($C30+$D30))*24,2))</f>
        <v>792</v>
      </c>
      <c r="H30" s="152">
        <v>18.7</v>
      </c>
      <c r="I30" s="174"/>
      <c r="J30" s="64" t="s">
        <v>117</v>
      </c>
      <c r="K30" s="65" t="str">
        <f t="shared" si="2"/>
        <v>HARB/15A/NA2S</v>
      </c>
    </row>
    <row r="31" spans="1:12" s="65" customFormat="1" ht="24" customHeight="1" thickBot="1">
      <c r="A31" s="81" t="str">
        <f t="shared" si="0"/>
        <v>HARB/15A/NA2S20</v>
      </c>
      <c r="B31" s="63" t="str">
        <f>'(01)'!B31</f>
        <v>sign post outside White House Farm Watling street</v>
      </c>
      <c r="C31" s="83">
        <f>'(04)'!E31</f>
        <v>0.4770833333333333</v>
      </c>
      <c r="D31" s="84">
        <f>'(04)'!F31</f>
        <v>43952</v>
      </c>
      <c r="E31" s="85">
        <v>0.48472222222222222</v>
      </c>
      <c r="F31" s="156">
        <v>43985</v>
      </c>
      <c r="G31" s="91">
        <f ca="1">IF(ISBLANK(E31),ROUND(((NOW())-($C31+$D31))*24,2),ROUND((($E31+F31)-($C31+$D31))*24,2))</f>
        <v>792.18</v>
      </c>
      <c r="H31" s="153">
        <v>13.7</v>
      </c>
      <c r="I31" s="174"/>
      <c r="J31" s="64" t="s">
        <v>118</v>
      </c>
      <c r="K31" s="65" t="str">
        <f t="shared" si="2"/>
        <v>HARB/15A/NA2S</v>
      </c>
    </row>
    <row r="32" spans="1:12" s="65" customFormat="1" ht="24" customHeight="1" thickBot="1">
      <c r="A32" s="81" t="str">
        <f t="shared" si="0"/>
        <v>HARB/15A/NA2S21</v>
      </c>
      <c r="B32" s="63" t="str">
        <f>'(01)'!B32</f>
        <v>coach and horse kibworth</v>
      </c>
      <c r="C32" s="83">
        <f>'(04)'!E32</f>
        <v>0.45</v>
      </c>
      <c r="D32" s="84">
        <f>'(04)'!F32</f>
        <v>43952</v>
      </c>
      <c r="E32" s="85">
        <v>0.40763888888888888</v>
      </c>
      <c r="F32" s="156">
        <v>43985</v>
      </c>
      <c r="G32" s="91">
        <f t="shared" ref="G32:G45" ca="1" si="3">IF(ISBLANK(E32),ROUND(((NOW())-($C32+$D32))*24,2),ROUND((($E32+F32)-($C32+$D32))*24,2))</f>
        <v>790.98</v>
      </c>
      <c r="H32" s="153">
        <v>11.6</v>
      </c>
      <c r="I32" s="174"/>
      <c r="J32" s="64" t="s">
        <v>154</v>
      </c>
      <c r="K32" s="65" t="str">
        <f t="shared" si="2"/>
        <v>HARB/15A/NA2S</v>
      </c>
      <c r="L32" s="153"/>
    </row>
    <row r="33" spans="1:12" s="65" customFormat="1" ht="24" customHeight="1" thickBot="1">
      <c r="A33" s="81" t="str">
        <f t="shared" si="0"/>
        <v>HARB/15A/NA2S22</v>
      </c>
      <c r="B33" s="63" t="str">
        <f>'(01)'!B33</f>
        <v>lamppost 29 church road kibworth</v>
      </c>
      <c r="C33" s="83">
        <f>'(04)'!E33</f>
        <v>0.44930555555555557</v>
      </c>
      <c r="D33" s="84">
        <f>'(04)'!F33</f>
        <v>43952</v>
      </c>
      <c r="E33" s="85">
        <v>0.4069444444444445</v>
      </c>
      <c r="F33" s="156">
        <v>43985</v>
      </c>
      <c r="G33" s="91">
        <f t="shared" ca="1" si="3"/>
        <v>790.98</v>
      </c>
      <c r="H33" s="153">
        <v>11.5</v>
      </c>
      <c r="I33" s="96"/>
      <c r="J33" s="64" t="s">
        <v>155</v>
      </c>
      <c r="K33" s="65" t="str">
        <f t="shared" si="2"/>
        <v>HARB/15A/NA2S</v>
      </c>
      <c r="L33" s="153"/>
    </row>
    <row r="34" spans="1:12" s="65" customFormat="1" ht="24" customHeight="1" thickBot="1">
      <c r="A34" s="81" t="str">
        <f t="shared" si="0"/>
        <v>HARB/15A/NA2S23</v>
      </c>
      <c r="B34" s="63" t="str">
        <f>'(01)'!B34</f>
        <v>106 main street kibworth</v>
      </c>
      <c r="C34" s="83">
        <f>'(04)'!E34</f>
        <v>0.46249999999999997</v>
      </c>
      <c r="D34" s="84">
        <f>'(04)'!F34</f>
        <v>43952</v>
      </c>
      <c r="E34" s="85">
        <v>0.41875000000000001</v>
      </c>
      <c r="F34" s="156">
        <v>43985</v>
      </c>
      <c r="G34" s="91">
        <f t="shared" ca="1" si="3"/>
        <v>790.95</v>
      </c>
      <c r="H34" s="153">
        <v>11.1</v>
      </c>
      <c r="I34" s="96"/>
      <c r="J34" s="64" t="s">
        <v>156</v>
      </c>
      <c r="K34" s="65" t="str">
        <f t="shared" si="2"/>
        <v>HARB/15A/NA2S</v>
      </c>
    </row>
    <row r="35" spans="1:12" s="65" customFormat="1" ht="24" customHeight="1" thickBot="1">
      <c r="A35" s="81" t="str">
        <f>TEXT(K35&amp;(J35-23),0)</f>
        <v>HARB/15A/NA2S1</v>
      </c>
      <c r="B35" s="63" t="str">
        <f>'(01)'!B35</f>
        <v>lampost outside 52 Leicester Road</v>
      </c>
      <c r="C35" s="83">
        <f>'(04)'!E35</f>
        <v>0.44444444444444442</v>
      </c>
      <c r="D35" s="84">
        <f>'(04)'!F35</f>
        <v>43952</v>
      </c>
      <c r="E35" s="85">
        <v>0.40347222222222223</v>
      </c>
      <c r="F35" s="156">
        <v>43985</v>
      </c>
      <c r="G35" s="91">
        <f t="shared" ca="1" si="3"/>
        <v>791.02</v>
      </c>
      <c r="H35" s="153">
        <v>11.5</v>
      </c>
      <c r="I35" s="96"/>
      <c r="J35" s="64" t="s">
        <v>165</v>
      </c>
      <c r="K35" s="65" t="str">
        <f t="shared" si="2"/>
        <v>HARB/15A/NA2S</v>
      </c>
    </row>
    <row r="36" spans="1:12" s="65" customFormat="1" ht="24" customHeight="1" thickBot="1">
      <c r="A36" s="81" t="str">
        <f>TEXT(K36&amp;(J36-23),0)</f>
        <v>HARB/15A/NA2S2</v>
      </c>
      <c r="B36" s="63" t="str">
        <f>'(01)'!B36</f>
        <v xml:space="preserve">road sign on leicester road, rear of 9 Milestone Close </v>
      </c>
      <c r="C36" s="83">
        <f>'(04)'!E36</f>
        <v>0.4458333333333333</v>
      </c>
      <c r="D36" s="84">
        <f>'(04)'!F36</f>
        <v>43952</v>
      </c>
      <c r="E36" s="85">
        <v>0.40277777777777773</v>
      </c>
      <c r="F36" s="156">
        <v>43985</v>
      </c>
      <c r="G36" s="91">
        <f t="shared" ca="1" si="3"/>
        <v>790.97</v>
      </c>
      <c r="H36" s="153">
        <v>16.600000000000001</v>
      </c>
      <c r="I36" s="96"/>
      <c r="J36" s="64" t="s">
        <v>166</v>
      </c>
      <c r="K36" s="65" t="str">
        <f t="shared" si="2"/>
        <v>HARB/15A/NA2S</v>
      </c>
    </row>
    <row r="37" spans="1:12" s="65" customFormat="1" ht="24" customHeight="1" thickBot="1">
      <c r="A37" s="81" t="str">
        <f>TEXT(K37&amp;(J37-25),0)</f>
        <v>HARB/15A/NA2S1</v>
      </c>
      <c r="B37" s="63" t="str">
        <f>'(01)'!B37</f>
        <v>3 dunton road BA</v>
      </c>
      <c r="C37" s="83">
        <f>'(04)'!E37</f>
        <v>0.46666666666666662</v>
      </c>
      <c r="D37" s="84">
        <f>'(04)'!F37</f>
        <v>43952</v>
      </c>
      <c r="E37" s="85">
        <v>0.47083333333333338</v>
      </c>
      <c r="F37" s="156">
        <v>43985</v>
      </c>
      <c r="G37" s="91">
        <f t="shared" ca="1" si="3"/>
        <v>792.1</v>
      </c>
      <c r="H37" s="153">
        <v>15.3</v>
      </c>
      <c r="I37" s="96"/>
      <c r="J37" s="64" t="s">
        <v>171</v>
      </c>
      <c r="K37" s="65" t="str">
        <f t="shared" si="2"/>
        <v>HARB/15A/NA2S</v>
      </c>
    </row>
    <row r="38" spans="1:12" s="65" customFormat="1" ht="24" customHeight="1" thickBot="1">
      <c r="A38" s="81" t="str">
        <f t="shared" ref="A38:A42" si="4">TEXT(K38&amp;(J38-25),0)</f>
        <v>HARB/15A/NA2S2</v>
      </c>
      <c r="B38" s="63" t="str">
        <f>'(01)'!B38</f>
        <v>26 Dunton Road BA</v>
      </c>
      <c r="C38" s="83">
        <f>'(04)'!E38</f>
        <v>0.46736111111111112</v>
      </c>
      <c r="D38" s="84">
        <f>'(04)'!F38</f>
        <v>43952</v>
      </c>
      <c r="E38" s="85">
        <v>0.47152777777777777</v>
      </c>
      <c r="F38" s="156">
        <v>43985</v>
      </c>
      <c r="G38" s="91">
        <f t="shared" ca="1" si="3"/>
        <v>792.1</v>
      </c>
      <c r="H38" s="154">
        <v>13.6</v>
      </c>
      <c r="I38" s="96"/>
      <c r="J38" s="64" t="s">
        <v>172</v>
      </c>
      <c r="K38" s="65" t="str">
        <f t="shared" si="2"/>
        <v>HARB/15A/NA2S</v>
      </c>
    </row>
    <row r="39" spans="1:12" s="65" customFormat="1" ht="24" customHeight="1" thickTop="1" thickBot="1">
      <c r="A39" s="81" t="str">
        <f t="shared" si="4"/>
        <v>HARB/15A/NA2S3</v>
      </c>
      <c r="B39" s="63" t="str">
        <f>'(01)'!B39</f>
        <v>lampost est of 5 Lutterworth road Walcote</v>
      </c>
      <c r="C39" s="83">
        <f>'(04)'!E39</f>
        <v>0.54722222222222217</v>
      </c>
      <c r="D39" s="84">
        <f>'(04)'!F39</f>
        <v>43952</v>
      </c>
      <c r="E39" s="85">
        <v>0.50972222222222219</v>
      </c>
      <c r="F39" s="156">
        <v>43985</v>
      </c>
      <c r="G39" s="91">
        <f t="shared" ca="1" si="3"/>
        <v>791.1</v>
      </c>
      <c r="H39" s="152">
        <v>9.6</v>
      </c>
      <c r="I39" s="96"/>
      <c r="J39" s="64" t="s">
        <v>173</v>
      </c>
      <c r="K39" s="65" t="str">
        <f t="shared" si="2"/>
        <v>HARB/15A/NA2S</v>
      </c>
    </row>
    <row r="40" spans="1:12" s="65" customFormat="1" ht="24" customHeight="1" thickBot="1">
      <c r="A40" s="81" t="str">
        <f t="shared" si="4"/>
        <v>HARB/15A/NA2S4</v>
      </c>
      <c r="B40" s="63" t="str">
        <f>'(01)'!B40</f>
        <v>sw junction welland park road and northamton road MH</v>
      </c>
      <c r="C40" s="83">
        <f>'(04)'!E40</f>
        <v>0.4145833333333333</v>
      </c>
      <c r="D40" s="84">
        <f>'(04)'!F40</f>
        <v>43952</v>
      </c>
      <c r="E40" s="85">
        <v>0.54097222222222219</v>
      </c>
      <c r="F40" s="156">
        <v>43985</v>
      </c>
      <c r="G40" s="91">
        <f t="shared" ca="1" si="3"/>
        <v>795.03</v>
      </c>
      <c r="H40" s="153">
        <v>17.2</v>
      </c>
      <c r="I40" s="96"/>
      <c r="J40" s="64" t="s">
        <v>174</v>
      </c>
      <c r="K40" s="65" t="str">
        <f t="shared" si="2"/>
        <v>HARB/15A/NA2S</v>
      </c>
    </row>
    <row r="41" spans="1:12" s="65" customFormat="1" ht="24" customHeight="1" thickBot="1">
      <c r="A41" s="81" t="str">
        <f t="shared" si="4"/>
        <v>HARB/15A/NA2S5</v>
      </c>
      <c r="B41" s="63" t="str">
        <f>'(01)'!B41</f>
        <v>53 northamton road MH</v>
      </c>
      <c r="C41" s="83">
        <f>'(04)'!E41</f>
        <v>0.41388888888888892</v>
      </c>
      <c r="D41" s="84">
        <f>'(04)'!F41</f>
        <v>43952</v>
      </c>
      <c r="E41" s="85">
        <v>0.52638888888888891</v>
      </c>
      <c r="F41" s="156">
        <v>43985</v>
      </c>
      <c r="G41" s="91">
        <f t="shared" ca="1" si="3"/>
        <v>794.7</v>
      </c>
      <c r="H41" s="153">
        <v>25</v>
      </c>
      <c r="I41" s="96"/>
      <c r="J41" s="64" t="s">
        <v>175</v>
      </c>
      <c r="K41" s="65" t="str">
        <f t="shared" si="2"/>
        <v>HARB/15A/NA2S</v>
      </c>
    </row>
    <row r="42" spans="1:12" s="65" customFormat="1" ht="24" customHeight="1" thickBot="1">
      <c r="A42" s="81" t="str">
        <f t="shared" si="4"/>
        <v>HARB/15A/NA2S6</v>
      </c>
      <c r="B42" s="63" t="str">
        <f>'(01)'!B42</f>
        <v>7 leicester road MH</v>
      </c>
      <c r="C42" s="83">
        <f>'(04)'!E42</f>
        <v>0.42499999999999999</v>
      </c>
      <c r="D42" s="84">
        <f>'(04)'!F42</f>
        <v>43952</v>
      </c>
      <c r="E42" s="182" t="s">
        <v>200</v>
      </c>
      <c r="F42" s="156">
        <v>43985</v>
      </c>
      <c r="G42" s="91" t="e">
        <f t="shared" ca="1" si="3"/>
        <v>#VALUE!</v>
      </c>
      <c r="H42" s="153"/>
      <c r="I42" s="96"/>
      <c r="J42" s="64" t="s">
        <v>176</v>
      </c>
      <c r="K42" s="65" t="str">
        <f t="shared" si="2"/>
        <v>HARB/15A/NA2S</v>
      </c>
    </row>
    <row r="43" spans="1:12" s="65" customFormat="1" ht="24" customHeight="1" thickBot="1">
      <c r="A43" s="81" t="str">
        <f>TEXT(K43&amp;(J43-31),0)</f>
        <v>HARB/15A/NA2S1</v>
      </c>
      <c r="B43" s="63" t="str">
        <f>'(01)'!B43</f>
        <v>lamppost outside 12 Springfield Street MH</v>
      </c>
      <c r="C43" s="83">
        <f>'(04)'!E43</f>
        <v>0.4152777777777778</v>
      </c>
      <c r="D43" s="84">
        <f>'(04)'!F43</f>
        <v>43952</v>
      </c>
      <c r="E43" s="85">
        <v>0.54513888888888895</v>
      </c>
      <c r="F43" s="156">
        <v>43985</v>
      </c>
      <c r="G43" s="91">
        <f t="shared" ca="1" si="3"/>
        <v>795.12</v>
      </c>
      <c r="H43" s="153">
        <v>18.399999999999999</v>
      </c>
      <c r="I43" s="96"/>
      <c r="J43" s="64" t="s">
        <v>187</v>
      </c>
      <c r="K43" s="65" t="str">
        <f t="shared" si="2"/>
        <v>HARB/15A/NA2S</v>
      </c>
    </row>
    <row r="44" spans="1:12" s="65" customFormat="1" ht="48.75" customHeight="1" thickBot="1">
      <c r="A44" s="81" t="str">
        <f t="shared" ref="A44:A45" si="5">TEXT(K44&amp;J44,0)</f>
        <v>HARB/15A/NA2S33</v>
      </c>
      <c r="B44" s="63" t="str">
        <f>'(03)'!B44</f>
        <v xml:space="preserve">lamppost carpark adjacent Fleckney Fish bar, High street Fleckney </v>
      </c>
      <c r="C44" s="83">
        <f>'(04)'!E44</f>
        <v>0.47222222222222227</v>
      </c>
      <c r="D44" s="84">
        <f>'(04)'!F44</f>
        <v>43952</v>
      </c>
      <c r="E44" s="85">
        <v>0.43402777777777773</v>
      </c>
      <c r="F44" s="156">
        <v>43985</v>
      </c>
      <c r="G44" s="91">
        <f t="shared" ca="1" si="3"/>
        <v>791.08</v>
      </c>
      <c r="H44" s="153">
        <v>10.4</v>
      </c>
      <c r="I44" s="96"/>
      <c r="J44" s="64" t="s">
        <v>198</v>
      </c>
      <c r="K44" s="65" t="str">
        <f t="shared" si="2"/>
        <v>HARB/15A/NA2S</v>
      </c>
    </row>
    <row r="45" spans="1:12" s="65" customFormat="1" ht="48.75" customHeight="1" thickBot="1">
      <c r="A45" s="81" t="str">
        <f t="shared" si="5"/>
        <v>HARB/15A/NA2S34</v>
      </c>
      <c r="B45" s="63" t="str">
        <f>'(03)'!B45</f>
        <v>lamppost outside thurnby memorial hall, main street, bushby</v>
      </c>
      <c r="C45" s="83">
        <f>'(04)'!E45</f>
        <v>0.48472222222222222</v>
      </c>
      <c r="D45" s="84">
        <f>'(04)'!F45</f>
        <v>43952</v>
      </c>
      <c r="E45" s="85">
        <v>0.44722222222222219</v>
      </c>
      <c r="F45" s="156">
        <v>43985</v>
      </c>
      <c r="G45" s="91">
        <f t="shared" ca="1" si="3"/>
        <v>791.1</v>
      </c>
      <c r="H45" s="153">
        <v>7</v>
      </c>
      <c r="I45" s="96"/>
      <c r="J45" s="64" t="s">
        <v>199</v>
      </c>
      <c r="K45" s="65" t="str">
        <f t="shared" si="2"/>
        <v>HARB/15A/NA2S</v>
      </c>
    </row>
    <row r="46" spans="1:12" s="65" customFormat="1" ht="165" customHeight="1">
      <c r="A46" s="71"/>
      <c r="B46" s="71"/>
      <c r="C46" s="71"/>
      <c r="D46" s="71"/>
      <c r="E46" s="71"/>
      <c r="F46" s="71"/>
      <c r="G46" s="71"/>
      <c r="H46" s="66"/>
    </row>
    <row r="47" spans="1:12" s="65" customFormat="1" ht="15" customHeight="1">
      <c r="A47" s="71"/>
      <c r="B47" s="71"/>
      <c r="C47" s="71"/>
      <c r="D47" s="71"/>
      <c r="E47" s="71"/>
      <c r="F47" s="71"/>
      <c r="G47" s="71"/>
      <c r="H47" s="66"/>
    </row>
    <row r="48" spans="1:12" s="65" customFormat="1" ht="15" customHeight="1">
      <c r="A48" s="71"/>
      <c r="B48" s="210" t="str">
        <f>'(04)'!B48:E56</f>
        <v>Diffusion Tube Laboratory
SOCOTEC
12 Moorbrook
Southmead Industrial Park
Didcot
Oxon
OX11 7HP</v>
      </c>
      <c r="C48" s="210"/>
      <c r="D48" s="210"/>
      <c r="E48" s="210"/>
      <c r="F48" s="71"/>
      <c r="G48" s="71"/>
      <c r="H48" s="66"/>
    </row>
    <row r="49" spans="1:8" s="65" customFormat="1" ht="76.5" customHeight="1">
      <c r="A49" s="86"/>
      <c r="B49" s="210"/>
      <c r="C49" s="210"/>
      <c r="D49" s="210"/>
      <c r="E49" s="210"/>
      <c r="F49" s="86"/>
      <c r="G49" s="86"/>
      <c r="H49" s="66"/>
    </row>
    <row r="50" spans="1:8" s="65" customFormat="1" ht="15" customHeight="1">
      <c r="A50" s="70"/>
      <c r="B50" s="210"/>
      <c r="C50" s="210"/>
      <c r="D50" s="210"/>
      <c r="E50" s="210"/>
      <c r="F50" s="69"/>
      <c r="G50" s="69"/>
      <c r="H50" s="66"/>
    </row>
    <row r="51" spans="1:8" s="65" customFormat="1">
      <c r="A51" s="88"/>
      <c r="B51" s="210"/>
      <c r="C51" s="210"/>
      <c r="D51" s="210"/>
      <c r="E51" s="210"/>
      <c r="F51" s="69"/>
      <c r="G51" s="69"/>
      <c r="H51" s="66"/>
    </row>
    <row r="52" spans="1:8" s="65" customFormat="1">
      <c r="A52" s="90"/>
      <c r="B52" s="210"/>
      <c r="C52" s="210"/>
      <c r="D52" s="210"/>
      <c r="E52" s="210"/>
      <c r="F52" s="90"/>
      <c r="G52" s="90"/>
      <c r="H52" s="66"/>
    </row>
    <row r="53" spans="1:8" s="65" customFormat="1">
      <c r="A53" s="90"/>
      <c r="B53" s="210"/>
      <c r="C53" s="210"/>
      <c r="D53" s="210"/>
      <c r="E53" s="210"/>
      <c r="F53" s="90"/>
      <c r="G53" s="90"/>
      <c r="H53" s="66"/>
    </row>
    <row r="54" spans="1:8" s="67" customFormat="1" ht="30.75" customHeight="1">
      <c r="A54" s="68"/>
      <c r="B54" s="210"/>
      <c r="C54" s="210"/>
      <c r="D54" s="210"/>
      <c r="E54" s="210"/>
      <c r="F54" s="68"/>
      <c r="G54" s="68"/>
      <c r="H54" s="66"/>
    </row>
    <row r="55" spans="1:8" s="67" customFormat="1" ht="30.75" customHeight="1">
      <c r="A55" s="68"/>
      <c r="B55" s="210"/>
      <c r="C55" s="210"/>
      <c r="D55" s="210"/>
      <c r="E55" s="210"/>
      <c r="F55" s="68"/>
      <c r="G55" s="68"/>
      <c r="H55" s="66"/>
    </row>
    <row r="56" spans="1:8" s="68" customFormat="1" ht="30.75" customHeight="1">
      <c r="B56" s="210"/>
      <c r="C56" s="210"/>
      <c r="D56" s="210"/>
      <c r="E56" s="210"/>
      <c r="H56" s="61"/>
    </row>
    <row r="57" spans="1:8" s="68" customFormat="1" ht="30.75" customHeight="1">
      <c r="H57" s="61"/>
    </row>
    <row r="58" spans="1:8" ht="23.25" customHeight="1">
      <c r="A58" s="68"/>
      <c r="B58" s="68"/>
      <c r="C58" s="68"/>
      <c r="D58" s="68"/>
      <c r="E58" s="68"/>
      <c r="F58" s="68"/>
      <c r="G58" s="68"/>
    </row>
    <row r="59" spans="1:8" ht="23.25">
      <c r="A59" s="68"/>
      <c r="B59" s="68"/>
      <c r="C59" s="68"/>
      <c r="D59" s="68"/>
      <c r="E59" s="68"/>
      <c r="F59" s="68"/>
      <c r="G59" s="68"/>
    </row>
    <row r="60" spans="1:8" hidden="1">
      <c r="A60" s="65"/>
      <c r="B60" s="65"/>
      <c r="C60" s="65"/>
      <c r="D60" s="65"/>
      <c r="E60" s="65"/>
      <c r="F60" s="65"/>
      <c r="G60" s="65"/>
    </row>
    <row r="61" spans="1:8" hidden="1">
      <c r="A61" s="65"/>
      <c r="B61" s="65"/>
      <c r="C61" s="65"/>
      <c r="D61" s="65"/>
      <c r="E61" s="65"/>
      <c r="F61" s="65"/>
      <c r="G61" s="65"/>
    </row>
    <row r="62" spans="1:8" hidden="1">
      <c r="A62" s="65"/>
      <c r="B62" s="65"/>
      <c r="C62" s="65"/>
      <c r="D62" s="65"/>
      <c r="E62" s="65"/>
      <c r="F62" s="65"/>
      <c r="G62" s="65"/>
    </row>
    <row r="63" spans="1:8" hidden="1">
      <c r="A63" s="65"/>
      <c r="B63" s="65"/>
      <c r="C63" s="65"/>
      <c r="D63" s="65"/>
      <c r="E63" s="65"/>
      <c r="F63" s="65"/>
      <c r="G63" s="65"/>
    </row>
    <row r="64" spans="1:8" hidden="1">
      <c r="A64" s="65"/>
      <c r="B64" s="65"/>
      <c r="C64" s="65"/>
      <c r="D64" s="65"/>
      <c r="E64" s="65"/>
      <c r="F64" s="65"/>
      <c r="G64" s="65"/>
    </row>
    <row r="65" spans="8:8" hidden="1">
      <c r="H65" s="62"/>
    </row>
    <row r="66" spans="8:8" hidden="1">
      <c r="H66" s="62"/>
    </row>
    <row r="67" spans="8:8" hidden="1">
      <c r="H67" s="62"/>
    </row>
    <row r="68" spans="8:8" hidden="1">
      <c r="H68" s="62"/>
    </row>
    <row r="69" spans="8:8" hidden="1">
      <c r="H69" s="62"/>
    </row>
    <row r="70" spans="8:8" hidden="1">
      <c r="H70" s="62"/>
    </row>
    <row r="71" spans="8:8" hidden="1">
      <c r="H71" s="62"/>
    </row>
    <row r="72" spans="8:8" hidden="1">
      <c r="H72" s="62"/>
    </row>
    <row r="73" spans="8:8" hidden="1">
      <c r="H73" s="62"/>
    </row>
    <row r="74" spans="8:8" hidden="1">
      <c r="H74" s="62"/>
    </row>
    <row r="75" spans="8:8" hidden="1">
      <c r="H75" s="62"/>
    </row>
    <row r="76" spans="8:8" hidden="1">
      <c r="H76" s="62"/>
    </row>
    <row r="77" spans="8:8" hidden="1">
      <c r="H77" s="62"/>
    </row>
    <row r="78" spans="8:8" hidden="1">
      <c r="H78" s="62"/>
    </row>
    <row r="79" spans="8:8" hidden="1">
      <c r="H79" s="62"/>
    </row>
    <row r="80" spans="8:8" hidden="1">
      <c r="H80" s="62"/>
    </row>
    <row r="81" spans="8:8" hidden="1">
      <c r="H81" s="62"/>
    </row>
    <row r="82" spans="8:8" hidden="1">
      <c r="H82" s="62"/>
    </row>
    <row r="83" spans="8:8" hidden="1">
      <c r="H83" s="62"/>
    </row>
    <row r="84" spans="8:8" hidden="1">
      <c r="H84" s="62"/>
    </row>
    <row r="85" spans="8:8" hidden="1">
      <c r="H85" s="62"/>
    </row>
    <row r="86" spans="8:8" hidden="1">
      <c r="H86" s="62"/>
    </row>
    <row r="87" spans="8:8" hidden="1">
      <c r="H87" s="62"/>
    </row>
    <row r="88" spans="8:8" ht="15" customHeight="1">
      <c r="H88" s="62"/>
    </row>
  </sheetData>
  <mergeCells count="23"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G9:G11"/>
    <mergeCell ref="H9:H10"/>
    <mergeCell ref="E6:F7"/>
    <mergeCell ref="A7:B7"/>
    <mergeCell ref="C7:D7"/>
    <mergeCell ref="B9:B11"/>
    <mergeCell ref="A9:A11"/>
    <mergeCell ref="C9:F9"/>
    <mergeCell ref="C10:D10"/>
    <mergeCell ref="E10:F10"/>
    <mergeCell ref="D8:E8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5" orientation="portrait" r:id="rId1"/>
  <headerFooter alignWithMargins="0"/>
  <rowBreaks count="1" manualBreakCount="1">
    <brk id="45" max="6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K88"/>
  <sheetViews>
    <sheetView topLeftCell="A28" zoomScaleNormal="100" zoomScaleSheetLayoutView="115" workbookViewId="0">
      <selection activeCell="I42" sqref="I42"/>
    </sheetView>
  </sheetViews>
  <sheetFormatPr defaultColWidth="15.7109375" defaultRowHeight="15" customHeight="1" zeroHeight="1"/>
  <cols>
    <col min="1" max="1" width="9.85546875" style="62" customWidth="1"/>
    <col min="2" max="2" width="19.28515625" style="62" customWidth="1"/>
    <col min="3" max="6" width="11.7109375" style="62" customWidth="1"/>
    <col min="7" max="7" width="11.85546875" style="62" customWidth="1"/>
    <col min="8" max="8" width="15.7109375" style="61"/>
    <col min="9" max="9" width="15.7109375" style="62"/>
    <col min="10" max="10" width="20.7109375" style="62" customWidth="1"/>
    <col min="11" max="11" width="19.855468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'(05)'!C7+1</f>
        <v>3</v>
      </c>
      <c r="D7" s="193"/>
      <c r="E7" s="194" t="s">
        <v>113</v>
      </c>
      <c r="F7" s="194"/>
      <c r="G7" s="78" t="s">
        <v>244</v>
      </c>
    </row>
    <row r="8" spans="1:11" ht="15" customHeight="1" thickBot="1">
      <c r="A8" s="74"/>
      <c r="B8" s="74"/>
      <c r="C8" s="88"/>
      <c r="D8" s="197"/>
      <c r="E8" s="197"/>
      <c r="F8" s="88"/>
      <c r="G8" s="88"/>
    </row>
    <row r="9" spans="1:11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1" s="65" customFormat="1" ht="24" customHeight="1" thickTop="1" thickBot="1">
      <c r="A12" s="80" t="str">
        <f t="shared" ref="A12:A34" si="0">TEXT(K12&amp;J12,0)</f>
        <v>HARB/15A/NA3S01</v>
      </c>
      <c r="B12" s="63" t="str">
        <f>'(01)'!B12</f>
        <v>6 The Terrace Rugby Road</v>
      </c>
      <c r="C12" s="83">
        <f>'(05)'!E12</f>
        <v>0.49861111111111112</v>
      </c>
      <c r="D12" s="84">
        <f>'(05)'!F12</f>
        <v>43985</v>
      </c>
      <c r="E12" s="83">
        <v>0.48958333333333331</v>
      </c>
      <c r="F12" s="156">
        <v>44015</v>
      </c>
      <c r="G12" s="91">
        <f ca="1">IF(ISBLANK(E12),ROUND(((NOW())-($C12+$D12))*24,2),ROUND((($E12+F12)-($C12+$D12))*24,2))</f>
        <v>719.78</v>
      </c>
      <c r="H12" s="152">
        <v>21.4</v>
      </c>
      <c r="I12" s="174"/>
      <c r="J12" s="64" t="s">
        <v>87</v>
      </c>
      <c r="K12" s="65" t="str">
        <f>TEXT("HARB/15A/NA"&amp;$C$7&amp;"S",0)</f>
        <v>HARB/15A/NA3S</v>
      </c>
    </row>
    <row r="13" spans="1:11" s="65" customFormat="1" ht="24" customHeight="1" thickBot="1">
      <c r="A13" s="80" t="str">
        <f t="shared" si="0"/>
        <v>HARB/15A/NA3S02</v>
      </c>
      <c r="B13" s="63" t="str">
        <f>'(01)'!B13</f>
        <v>Lut. Service Shop</v>
      </c>
      <c r="C13" s="83">
        <f>'(05)'!E13</f>
        <v>0.50555555555555554</v>
      </c>
      <c r="D13" s="84">
        <f>'(05)'!F13</f>
        <v>43985</v>
      </c>
      <c r="E13" s="83">
        <v>0.50347222222222221</v>
      </c>
      <c r="F13" s="156">
        <v>44015</v>
      </c>
      <c r="G13" s="91">
        <f t="shared" ref="G13:G29" ca="1" si="1">IF(ISBLANK(E13),ROUND(((NOW())-($C13+$D13))*24,2),ROUND((($E13+F13)-($C13+$D13))*24,2))</f>
        <v>719.95</v>
      </c>
      <c r="H13" s="153">
        <v>32.5</v>
      </c>
      <c r="I13" s="174"/>
      <c r="J13" s="64" t="s">
        <v>88</v>
      </c>
      <c r="K13" s="65" t="str">
        <f t="shared" ref="K13:K45" si="2">TEXT("HARB/15A/NA"&amp;$C$7&amp;"S",0)</f>
        <v>HARB/15A/NA3S</v>
      </c>
    </row>
    <row r="14" spans="1:11" s="65" customFormat="1" ht="24" customHeight="1" thickBot="1">
      <c r="A14" s="80" t="str">
        <f t="shared" si="0"/>
        <v>HARB/15A/NA3S03</v>
      </c>
      <c r="B14" s="63" t="str">
        <f>'(01)'!B14</f>
        <v>40 regent street lutterworth</v>
      </c>
      <c r="C14" s="83">
        <f>'(05)'!E14</f>
        <v>0.50277777777777777</v>
      </c>
      <c r="D14" s="84">
        <f>'(05)'!F14</f>
        <v>43985</v>
      </c>
      <c r="E14" s="83">
        <v>0.49027777777777781</v>
      </c>
      <c r="F14" s="156">
        <v>44015</v>
      </c>
      <c r="G14" s="91">
        <f t="shared" ca="1" si="1"/>
        <v>719.7</v>
      </c>
      <c r="H14" s="153">
        <v>16.3</v>
      </c>
      <c r="I14" s="174"/>
      <c r="J14" s="64" t="s">
        <v>89</v>
      </c>
      <c r="K14" s="65" t="str">
        <f t="shared" si="2"/>
        <v>HARB/15A/NA3S</v>
      </c>
    </row>
    <row r="15" spans="1:11" s="65" customFormat="1" ht="24" customHeight="1" thickBot="1">
      <c r="A15" s="80" t="str">
        <f t="shared" si="0"/>
        <v>HARB/15A/NA3S04</v>
      </c>
      <c r="B15" s="63" t="str">
        <f>'(01)'!B15</f>
        <v>regent court</v>
      </c>
      <c r="C15" s="83">
        <v>0.50416666666666665</v>
      </c>
      <c r="D15" s="84">
        <f>'(05)'!F15</f>
        <v>43985</v>
      </c>
      <c r="E15" s="83">
        <v>0.50208333333333333</v>
      </c>
      <c r="F15" s="156">
        <v>44015</v>
      </c>
      <c r="G15" s="91">
        <f t="shared" ca="1" si="1"/>
        <v>719.95</v>
      </c>
      <c r="H15" s="153">
        <v>28</v>
      </c>
      <c r="I15" s="174"/>
      <c r="J15" s="64" t="s">
        <v>90</v>
      </c>
      <c r="K15" s="65" t="str">
        <f t="shared" si="2"/>
        <v>HARB/15A/NA3S</v>
      </c>
    </row>
    <row r="16" spans="1:11" s="65" customFormat="1" ht="24" customHeight="1" thickBot="1">
      <c r="A16" s="80" t="str">
        <f t="shared" si="0"/>
        <v>HARB/15A/NA3S05</v>
      </c>
      <c r="B16" s="63" t="str">
        <f>'(01)'!B16</f>
        <v>26 Market Street Lutterworth</v>
      </c>
      <c r="C16" s="83">
        <f>'(05)'!E16</f>
        <v>0.50763888888888886</v>
      </c>
      <c r="D16" s="84">
        <f>'(05)'!F16</f>
        <v>43985</v>
      </c>
      <c r="E16" s="83">
        <v>0.50486111111111109</v>
      </c>
      <c r="F16" s="156">
        <v>44015</v>
      </c>
      <c r="G16" s="91">
        <f t="shared" ca="1" si="1"/>
        <v>719.93</v>
      </c>
      <c r="H16" s="153">
        <v>27.2</v>
      </c>
      <c r="I16" s="174"/>
      <c r="J16" s="64" t="s">
        <v>91</v>
      </c>
      <c r="K16" s="65" t="str">
        <f t="shared" si="2"/>
        <v>HARB/15A/NA3S</v>
      </c>
    </row>
    <row r="17" spans="1:11" s="65" customFormat="1" ht="24" customHeight="1" thickBot="1">
      <c r="A17" s="80" t="str">
        <f t="shared" si="0"/>
        <v>HARB/15A/NA3S06</v>
      </c>
      <c r="B17" s="63" t="str">
        <f>'(01)'!B17</f>
        <v>Homeside main street Theddingworth</v>
      </c>
      <c r="C17" s="83">
        <f>'(05)'!E17</f>
        <v>0.52083333333333337</v>
      </c>
      <c r="D17" s="84">
        <f>'(05)'!F17</f>
        <v>43985</v>
      </c>
      <c r="E17" s="83">
        <v>0.51666666666666672</v>
      </c>
      <c r="F17" s="156">
        <v>44015</v>
      </c>
      <c r="G17" s="91">
        <f t="shared" ca="1" si="1"/>
        <v>719.9</v>
      </c>
      <c r="H17" s="153">
        <v>14.5</v>
      </c>
      <c r="I17" s="174"/>
      <c r="J17" s="64" t="s">
        <v>92</v>
      </c>
      <c r="K17" s="65" t="str">
        <f t="shared" si="2"/>
        <v>HARB/15A/NA3S</v>
      </c>
    </row>
    <row r="18" spans="1:11" s="65" customFormat="1" ht="24" customHeight="1" thickBot="1">
      <c r="A18" s="80" t="str">
        <f t="shared" si="0"/>
        <v>HARB/15A/NA3S07</v>
      </c>
      <c r="B18" s="63" t="str">
        <f>'(01)'!B18</f>
        <v>17 Rugby road Lutterworth</v>
      </c>
      <c r="C18" s="83">
        <f>'(05)'!E18</f>
        <v>0.5</v>
      </c>
      <c r="D18" s="84">
        <f>'(05)'!F18</f>
        <v>43985</v>
      </c>
      <c r="E18" s="83">
        <v>0.48819444444444443</v>
      </c>
      <c r="F18" s="156">
        <v>44015</v>
      </c>
      <c r="G18" s="91">
        <f t="shared" ca="1" si="1"/>
        <v>719.72</v>
      </c>
      <c r="H18" s="153">
        <v>23.5</v>
      </c>
      <c r="I18" s="174"/>
      <c r="J18" s="64" t="s">
        <v>93</v>
      </c>
      <c r="K18" s="65" t="str">
        <f t="shared" si="2"/>
        <v>HARB/15A/NA3S</v>
      </c>
    </row>
    <row r="19" spans="1:11" s="65" customFormat="1" ht="24" customHeight="1" thickBot="1">
      <c r="A19" s="80" t="str">
        <f t="shared" si="0"/>
        <v>HARB/15A/NA3S08</v>
      </c>
      <c r="B19" s="63" t="str">
        <f>'(01)'!B19</f>
        <v xml:space="preserve">69 leicester road Kibworth </v>
      </c>
      <c r="C19" s="83">
        <f>'(05)'!E19</f>
        <v>0.4201388888888889</v>
      </c>
      <c r="D19" s="84">
        <f>'(05)'!F19</f>
        <v>43985</v>
      </c>
      <c r="E19" s="83">
        <v>0.4236111111111111</v>
      </c>
      <c r="F19" s="156">
        <v>44015</v>
      </c>
      <c r="G19" s="91">
        <f t="shared" ca="1" si="1"/>
        <v>720.08</v>
      </c>
      <c r="H19" s="153">
        <v>22</v>
      </c>
      <c r="I19" s="174"/>
      <c r="J19" s="64" t="s">
        <v>94</v>
      </c>
      <c r="K19" s="65" t="str">
        <f t="shared" si="2"/>
        <v>HARB/15A/NA3S</v>
      </c>
    </row>
    <row r="20" spans="1:11" s="65" customFormat="1" ht="24" customHeight="1" thickBot="1">
      <c r="A20" s="80" t="str">
        <f t="shared" si="0"/>
        <v>HARB/15A/NA3S09</v>
      </c>
      <c r="B20" s="63" t="str">
        <f>'(01)'!B20</f>
        <v>77 leicester road</v>
      </c>
      <c r="C20" s="83">
        <f>'(05)'!E20</f>
        <v>0.49027777777777781</v>
      </c>
      <c r="D20" s="84">
        <f>'(05)'!F20</f>
        <v>43985</v>
      </c>
      <c r="E20" s="83">
        <v>0.49583333333333335</v>
      </c>
      <c r="F20" s="156">
        <v>44015</v>
      </c>
      <c r="G20" s="91">
        <f t="shared" ca="1" si="1"/>
        <v>720.13</v>
      </c>
      <c r="H20" s="154">
        <v>12.6</v>
      </c>
      <c r="I20" s="174"/>
      <c r="J20" s="64" t="s">
        <v>95</v>
      </c>
      <c r="K20" s="65" t="str">
        <f t="shared" si="2"/>
        <v>HARB/15A/NA3S</v>
      </c>
    </row>
    <row r="21" spans="1:11" s="65" customFormat="1" ht="24" customHeight="1" thickTop="1" thickBot="1">
      <c r="A21" s="80" t="str">
        <f t="shared" si="0"/>
        <v>HARB/15A/NA3S10</v>
      </c>
      <c r="B21" s="63" t="str">
        <f>'(01)'!B21</f>
        <v>Day Nursery</v>
      </c>
      <c r="C21" s="83">
        <f>'(05)'!E21</f>
        <v>0.49236111111111108</v>
      </c>
      <c r="D21" s="84">
        <f>'(05)'!F21</f>
        <v>43985</v>
      </c>
      <c r="E21" s="83">
        <v>0.49791666666666662</v>
      </c>
      <c r="F21" s="156">
        <v>44015</v>
      </c>
      <c r="G21" s="91">
        <f t="shared" ca="1" si="1"/>
        <v>720.13</v>
      </c>
      <c r="H21" s="152">
        <v>25.1</v>
      </c>
      <c r="I21" s="174"/>
      <c r="J21" s="64" t="s">
        <v>96</v>
      </c>
      <c r="K21" s="65" t="str">
        <f t="shared" si="2"/>
        <v>HARB/15A/NA3S</v>
      </c>
    </row>
    <row r="22" spans="1:11" s="65" customFormat="1" ht="24" customHeight="1" thickBot="1">
      <c r="A22" s="80" t="str">
        <f t="shared" si="0"/>
        <v>HARB/15A/NA3S11</v>
      </c>
      <c r="B22" s="63" t="str">
        <f>'(01)'!B22</f>
        <v>A6 Kibworth</v>
      </c>
      <c r="C22" s="83">
        <f>'(05)'!E22</f>
        <v>0.40833333333333338</v>
      </c>
      <c r="D22" s="84">
        <f>'(05)'!F22</f>
        <v>43985</v>
      </c>
      <c r="E22" s="83">
        <v>0.4152777777777778</v>
      </c>
      <c r="F22" s="156">
        <v>44015</v>
      </c>
      <c r="G22" s="91">
        <f t="shared" ca="1" si="1"/>
        <v>720.17</v>
      </c>
      <c r="H22" s="153">
        <v>16.600000000000001</v>
      </c>
      <c r="I22" s="174"/>
      <c r="J22" s="64" t="s">
        <v>97</v>
      </c>
      <c r="K22" s="65" t="str">
        <f t="shared" si="2"/>
        <v>HARB/15A/NA3S</v>
      </c>
    </row>
    <row r="23" spans="1:11" s="65" customFormat="1" ht="24" customHeight="1" thickBot="1">
      <c r="A23" s="80" t="str">
        <f t="shared" si="0"/>
        <v>HARB/15A/NA3S12</v>
      </c>
      <c r="B23" s="63" t="str">
        <f>'(01)'!B23</f>
        <v xml:space="preserve">lamppost outside 78 leicester road kibworth </v>
      </c>
      <c r="C23" s="83">
        <f>'(05)'!E23</f>
        <v>0.42083333333333334</v>
      </c>
      <c r="D23" s="84">
        <f>'(05)'!F23</f>
        <v>43985</v>
      </c>
      <c r="E23" s="83">
        <v>0.42499999999999999</v>
      </c>
      <c r="F23" s="156">
        <v>44015</v>
      </c>
      <c r="G23" s="91">
        <f t="shared" ca="1" si="1"/>
        <v>720.1</v>
      </c>
      <c r="H23" s="153">
        <v>33.200000000000003</v>
      </c>
      <c r="I23" s="174"/>
      <c r="J23" s="64" t="s">
        <v>98</v>
      </c>
      <c r="K23" s="65" t="str">
        <f t="shared" si="2"/>
        <v>HARB/15A/NA3S</v>
      </c>
    </row>
    <row r="24" spans="1:11" s="65" customFormat="1" ht="24" customHeight="1" thickBot="1">
      <c r="A24" s="80" t="str">
        <f t="shared" si="0"/>
        <v>HARB/15A/NA3S13</v>
      </c>
      <c r="B24" s="63" t="str">
        <f>'(01)'!B24</f>
        <v>24 Rugby Road Lutterworth</v>
      </c>
      <c r="C24" s="83">
        <f>'(05)'!E24</f>
        <v>0.50138888888888888</v>
      </c>
      <c r="D24" s="84">
        <f>'(05)'!F24</f>
        <v>43985</v>
      </c>
      <c r="E24" s="83">
        <v>0.4916666666666667</v>
      </c>
      <c r="F24" s="156">
        <v>44015</v>
      </c>
      <c r="G24" s="91">
        <f t="shared" ca="1" si="1"/>
        <v>719.77</v>
      </c>
      <c r="H24" s="153">
        <v>28.3</v>
      </c>
      <c r="I24" s="174"/>
      <c r="J24" s="64" t="s">
        <v>99</v>
      </c>
      <c r="K24" s="65" t="str">
        <f t="shared" si="2"/>
        <v>HARB/15A/NA3S</v>
      </c>
    </row>
    <row r="25" spans="1:11" s="65" customFormat="1" ht="24" customHeight="1" thickBot="1">
      <c r="A25" s="80" t="str">
        <f t="shared" si="0"/>
        <v>HARB/15A/NA3S14</v>
      </c>
      <c r="B25" s="63" t="str">
        <f>'(01)'!B25</f>
        <v>sign outside 64 Leicester Road Kibworth</v>
      </c>
      <c r="C25" s="83">
        <f>'(05)'!E25</f>
        <v>0.41041666666666665</v>
      </c>
      <c r="D25" s="84">
        <f>'(05)'!F25</f>
        <v>43985</v>
      </c>
      <c r="E25" s="83">
        <v>0.41805555555555557</v>
      </c>
      <c r="F25" s="156">
        <v>44015</v>
      </c>
      <c r="G25" s="91">
        <f t="shared" ca="1" si="1"/>
        <v>720.18</v>
      </c>
      <c r="H25" s="153">
        <v>43.4</v>
      </c>
      <c r="I25" s="174"/>
      <c r="J25" s="64" t="s">
        <v>100</v>
      </c>
      <c r="K25" s="65" t="str">
        <f t="shared" si="2"/>
        <v>HARB/15A/NA3S</v>
      </c>
    </row>
    <row r="26" spans="1:11" s="65" customFormat="1" ht="24" customHeight="1" thickBot="1">
      <c r="A26" s="80" t="str">
        <f t="shared" si="0"/>
        <v>HARB/15A/NA3S15</v>
      </c>
      <c r="B26" s="63" t="str">
        <f>'(01)'!B26</f>
        <v xml:space="preserve">signpost just north of 11 Leicester road Kibworth </v>
      </c>
      <c r="C26" s="83">
        <f>'(05)'!E26</f>
        <v>0.40972222222222227</v>
      </c>
      <c r="D26" s="84">
        <f>'(05)'!F26</f>
        <v>43985</v>
      </c>
      <c r="E26" s="83">
        <v>0.41666666666666669</v>
      </c>
      <c r="F26" s="156">
        <v>44015</v>
      </c>
      <c r="G26" s="91">
        <f t="shared" ca="1" si="1"/>
        <v>720.17</v>
      </c>
      <c r="H26" s="153">
        <v>31.8</v>
      </c>
      <c r="I26" s="174"/>
      <c r="J26" s="64" t="s">
        <v>101</v>
      </c>
      <c r="K26" s="65" t="str">
        <f t="shared" si="2"/>
        <v>HARB/15A/NA3S</v>
      </c>
    </row>
    <row r="27" spans="1:11" s="65" customFormat="1" ht="24" customHeight="1" thickBot="1">
      <c r="A27" s="80" t="str">
        <f t="shared" si="0"/>
        <v>HARB/15A/NA3S16</v>
      </c>
      <c r="B27" s="63" t="str">
        <f>'(01)'!B27</f>
        <v xml:space="preserve">pizza Express st marys road </v>
      </c>
      <c r="C27" s="83">
        <f>'(05)'!E27</f>
        <v>0.53888888888888886</v>
      </c>
      <c r="D27" s="84">
        <f>'(05)'!F27</f>
        <v>43985</v>
      </c>
      <c r="E27" s="151">
        <v>0.55555555555555558</v>
      </c>
      <c r="F27" s="156">
        <v>44015</v>
      </c>
      <c r="G27" s="91">
        <f t="shared" ca="1" si="1"/>
        <v>720.4</v>
      </c>
      <c r="H27" s="153">
        <v>21.7</v>
      </c>
      <c r="I27" s="174"/>
      <c r="J27" s="64" t="s">
        <v>102</v>
      </c>
      <c r="K27" s="65" t="str">
        <f t="shared" si="2"/>
        <v>HARB/15A/NA3S</v>
      </c>
    </row>
    <row r="28" spans="1:11" s="65" customFormat="1" ht="24" customHeight="1" thickBot="1">
      <c r="A28" s="80" t="str">
        <f t="shared" si="0"/>
        <v>HARB/15A/NA3S17</v>
      </c>
      <c r="B28" s="63" t="str">
        <f>'(01)'!B28</f>
        <v>Jazz Hair</v>
      </c>
      <c r="C28" s="83">
        <f>'(05)'!E28</f>
        <v>0.49791666666666662</v>
      </c>
      <c r="D28" s="84">
        <f>'(05)'!F28</f>
        <v>43985</v>
      </c>
      <c r="E28" s="83">
        <v>0.50138888888888888</v>
      </c>
      <c r="F28" s="156">
        <v>44015</v>
      </c>
      <c r="G28" s="91">
        <f t="shared" ca="1" si="1"/>
        <v>720.08</v>
      </c>
      <c r="H28" s="153">
        <v>32.799999999999997</v>
      </c>
      <c r="I28" s="174"/>
      <c r="J28" s="64" t="s">
        <v>103</v>
      </c>
      <c r="K28" s="65" t="str">
        <f t="shared" si="2"/>
        <v>HARB/15A/NA3S</v>
      </c>
    </row>
    <row r="29" spans="1:11" s="65" customFormat="1" ht="24" customHeight="1" thickBot="1">
      <c r="A29" s="81" t="str">
        <f t="shared" si="0"/>
        <v>HARB/15A/NA3S18</v>
      </c>
      <c r="B29" s="63" t="str">
        <f>'(01)'!B29</f>
        <v>Spencerdene main street theddingworth</v>
      </c>
      <c r="C29" s="83">
        <f>'(05)'!E29</f>
        <v>0.52222222222222225</v>
      </c>
      <c r="D29" s="84">
        <f>'(05)'!F29</f>
        <v>43985</v>
      </c>
      <c r="E29" s="85">
        <v>0.5180555555555556</v>
      </c>
      <c r="F29" s="156">
        <v>44015</v>
      </c>
      <c r="G29" s="91">
        <f t="shared" ca="1" si="1"/>
        <v>719.9</v>
      </c>
      <c r="H29" s="154">
        <v>18.5</v>
      </c>
      <c r="I29" s="174"/>
      <c r="J29" s="64" t="s">
        <v>104</v>
      </c>
      <c r="K29" s="65" t="str">
        <f t="shared" si="2"/>
        <v>HARB/15A/NA3S</v>
      </c>
    </row>
    <row r="30" spans="1:11" s="65" customFormat="1" ht="24" customHeight="1" thickTop="1" thickBot="1">
      <c r="A30" s="81" t="str">
        <f t="shared" si="0"/>
        <v>HARB/15A/NA3S19</v>
      </c>
      <c r="B30" s="63" t="str">
        <f>'(01)'!B30</f>
        <v xml:space="preserve">Alma House, Watling Street Claybrooke Parva </v>
      </c>
      <c r="C30" s="83">
        <f>'(05)'!E30</f>
        <v>0.48055555555555557</v>
      </c>
      <c r="D30" s="84">
        <f>'(05)'!F30</f>
        <v>43985</v>
      </c>
      <c r="E30" s="85">
        <v>0.47986111111111113</v>
      </c>
      <c r="F30" s="156">
        <v>44015</v>
      </c>
      <c r="G30" s="91">
        <f ca="1">IF(ISBLANK(E30),ROUND(((NOW())-($C30+$D30))*24,2),ROUND((($E30+F30)-($C30+$D30))*24,2))</f>
        <v>719.98</v>
      </c>
      <c r="H30" s="152">
        <v>22.6</v>
      </c>
      <c r="I30" s="174"/>
      <c r="J30" s="64" t="s">
        <v>117</v>
      </c>
      <c r="K30" s="65" t="str">
        <f t="shared" si="2"/>
        <v>HARB/15A/NA3S</v>
      </c>
    </row>
    <row r="31" spans="1:11" s="65" customFormat="1" ht="24" customHeight="1" thickBot="1">
      <c r="A31" s="81" t="str">
        <f t="shared" si="0"/>
        <v>HARB/15A/NA3S20</v>
      </c>
      <c r="B31" s="63" t="str">
        <f>'(01)'!B31</f>
        <v>sign post outside White House Farm Watling street</v>
      </c>
      <c r="C31" s="83">
        <f>'(05)'!E31</f>
        <v>0.48472222222222222</v>
      </c>
      <c r="D31" s="84">
        <f>'(05)'!F31</f>
        <v>43985</v>
      </c>
      <c r="E31" s="85">
        <v>0.4826388888888889</v>
      </c>
      <c r="F31" s="156">
        <v>44015</v>
      </c>
      <c r="G31" s="91">
        <f ca="1">IF(ISBLANK(E31),ROUND(((NOW())-($C31+$D31))*24,2),ROUND((($E31+F31)-($C31+$D31))*24,2))</f>
        <v>719.95</v>
      </c>
      <c r="H31" s="153">
        <v>16.600000000000001</v>
      </c>
      <c r="I31" s="174"/>
      <c r="J31" s="64" t="s">
        <v>118</v>
      </c>
      <c r="K31" s="65" t="str">
        <f t="shared" si="2"/>
        <v>HARB/15A/NA3S</v>
      </c>
    </row>
    <row r="32" spans="1:11" s="65" customFormat="1" ht="24" customHeight="1" thickBot="1">
      <c r="A32" s="81" t="str">
        <f t="shared" si="0"/>
        <v>HARB/15A/NA3S21</v>
      </c>
      <c r="B32" s="63" t="str">
        <f>'(01)'!B32</f>
        <v>coach and horse kibworth</v>
      </c>
      <c r="C32" s="83">
        <f>'(05)'!E32</f>
        <v>0.40763888888888888</v>
      </c>
      <c r="D32" s="84">
        <f>'(05)'!F32</f>
        <v>43985</v>
      </c>
      <c r="E32" s="85">
        <v>0.4145833333333333</v>
      </c>
      <c r="F32" s="156">
        <v>44015</v>
      </c>
      <c r="G32" s="91">
        <f t="shared" ref="G32:G45" ca="1" si="3">IF(ISBLANK(E32),ROUND(((NOW())-($C32+$D32))*24,2),ROUND((($E32+F32)-($C32+$D32))*24,2))</f>
        <v>720.17</v>
      </c>
      <c r="H32" s="153">
        <v>14.1</v>
      </c>
      <c r="I32" s="174"/>
      <c r="J32" s="64" t="s">
        <v>154</v>
      </c>
      <c r="K32" s="65" t="str">
        <f t="shared" si="2"/>
        <v>HARB/15A/NA3S</v>
      </c>
    </row>
    <row r="33" spans="1:11" s="65" customFormat="1" ht="24" customHeight="1" thickBot="1">
      <c r="A33" s="81" t="str">
        <f t="shared" si="0"/>
        <v>HARB/15A/NA3S22</v>
      </c>
      <c r="B33" s="63" t="str">
        <f>'(01)'!B33</f>
        <v>lamppost 29 church road kibworth</v>
      </c>
      <c r="C33" s="83">
        <f>'(05)'!E33</f>
        <v>0.4069444444444445</v>
      </c>
      <c r="D33" s="84">
        <f>'(05)'!F33</f>
        <v>43985</v>
      </c>
      <c r="E33" s="85">
        <v>0.41388888888888892</v>
      </c>
      <c r="F33" s="156">
        <v>44015</v>
      </c>
      <c r="G33" s="91">
        <f t="shared" ca="1" si="3"/>
        <v>720.17</v>
      </c>
      <c r="H33" s="153">
        <v>13.3</v>
      </c>
      <c r="I33" s="96"/>
      <c r="J33" s="64" t="s">
        <v>155</v>
      </c>
      <c r="K33" s="65" t="str">
        <f t="shared" si="2"/>
        <v>HARB/15A/NA3S</v>
      </c>
    </row>
    <row r="34" spans="1:11" s="65" customFormat="1" ht="24" customHeight="1" thickBot="1">
      <c r="A34" s="81" t="str">
        <f t="shared" si="0"/>
        <v>HARB/15A/NA3S23</v>
      </c>
      <c r="B34" s="63" t="str">
        <f>'(01)'!B34</f>
        <v>106 main street kibworth</v>
      </c>
      <c r="C34" s="83">
        <f>'(05)'!E34</f>
        <v>0.41875000000000001</v>
      </c>
      <c r="D34" s="84">
        <f>'(05)'!F34</f>
        <v>43985</v>
      </c>
      <c r="E34" s="85">
        <v>0.42222222222222222</v>
      </c>
      <c r="F34" s="156">
        <v>44015</v>
      </c>
      <c r="G34" s="91">
        <f t="shared" ca="1" si="3"/>
        <v>720.08</v>
      </c>
      <c r="H34" s="153">
        <v>12.4</v>
      </c>
      <c r="I34" s="96"/>
      <c r="J34" s="64" t="s">
        <v>156</v>
      </c>
      <c r="K34" s="65" t="str">
        <f t="shared" si="2"/>
        <v>HARB/15A/NA3S</v>
      </c>
    </row>
    <row r="35" spans="1:11" s="65" customFormat="1" ht="24" customHeight="1" thickBot="1">
      <c r="A35" s="81" t="str">
        <f>TEXT(K35&amp;(J35-23),0)</f>
        <v>HARB/15A/NA3S1</v>
      </c>
      <c r="B35" s="63" t="str">
        <f>'(01)'!B35</f>
        <v>lampost outside 52 Leicester Road</v>
      </c>
      <c r="C35" s="83">
        <f>'(05)'!E35</f>
        <v>0.40347222222222223</v>
      </c>
      <c r="D35" s="84">
        <f>'(05)'!F35</f>
        <v>43985</v>
      </c>
      <c r="E35" s="85">
        <v>0.40972222222222227</v>
      </c>
      <c r="F35" s="156">
        <v>44015</v>
      </c>
      <c r="G35" s="91">
        <f t="shared" ca="1" si="3"/>
        <v>720.15</v>
      </c>
      <c r="H35" s="153">
        <v>13.6</v>
      </c>
      <c r="I35" s="96"/>
      <c r="J35" s="64" t="s">
        <v>165</v>
      </c>
      <c r="K35" s="65" t="str">
        <f t="shared" si="2"/>
        <v>HARB/15A/NA3S</v>
      </c>
    </row>
    <row r="36" spans="1:11" s="65" customFormat="1" ht="24" customHeight="1" thickBot="1">
      <c r="A36" s="81" t="str">
        <f>TEXT(K36&amp;(J36-23),0)</f>
        <v>HARB/15A/NA3S2</v>
      </c>
      <c r="B36" s="63" t="str">
        <f>'(01)'!B36</f>
        <v xml:space="preserve">road sign on leicester road, rear of 9 Milestone Close </v>
      </c>
      <c r="C36" s="83">
        <f>'(05)'!E36</f>
        <v>0.40277777777777773</v>
      </c>
      <c r="D36" s="84">
        <f>'(05)'!F36</f>
        <v>43985</v>
      </c>
      <c r="E36" s="85">
        <v>0.41041666666666665</v>
      </c>
      <c r="F36" s="156">
        <v>44015</v>
      </c>
      <c r="G36" s="91">
        <f t="shared" ca="1" si="3"/>
        <v>720.18</v>
      </c>
      <c r="H36" s="153">
        <v>18.600000000000001</v>
      </c>
      <c r="I36" s="96"/>
      <c r="J36" s="64" t="s">
        <v>166</v>
      </c>
      <c r="K36" s="65" t="str">
        <f t="shared" si="2"/>
        <v>HARB/15A/NA3S</v>
      </c>
    </row>
    <row r="37" spans="1:11" s="65" customFormat="1" ht="24" customHeight="1" thickBot="1">
      <c r="A37" s="81" t="str">
        <f>TEXT(K37&amp;(J37-25),0)</f>
        <v>HARB/15A/NA3S1</v>
      </c>
      <c r="B37" s="63" t="str">
        <f>'(01)'!B37</f>
        <v>3 dunton road BA</v>
      </c>
      <c r="C37" s="83">
        <f>'(05)'!E37</f>
        <v>0.47083333333333338</v>
      </c>
      <c r="D37" s="84">
        <f>'(05)'!F37</f>
        <v>43985</v>
      </c>
      <c r="E37" s="85">
        <v>0.46875</v>
      </c>
      <c r="F37" s="156">
        <v>44015</v>
      </c>
      <c r="G37" s="91">
        <f t="shared" ca="1" si="3"/>
        <v>719.95</v>
      </c>
      <c r="H37" s="153">
        <v>18.2</v>
      </c>
      <c r="I37" s="96"/>
      <c r="J37" s="64" t="s">
        <v>171</v>
      </c>
      <c r="K37" s="65" t="str">
        <f t="shared" si="2"/>
        <v>HARB/15A/NA3S</v>
      </c>
    </row>
    <row r="38" spans="1:11" s="65" customFormat="1" ht="24" customHeight="1" thickBot="1">
      <c r="A38" s="81" t="str">
        <f t="shared" ref="A38:A42" si="4">TEXT(K38&amp;(J38-25),0)</f>
        <v>HARB/15A/NA3S2</v>
      </c>
      <c r="B38" s="63" t="str">
        <f>'(01)'!B38</f>
        <v>26 Dunton Road BA</v>
      </c>
      <c r="C38" s="83">
        <f>'(05)'!E38</f>
        <v>0.47152777777777777</v>
      </c>
      <c r="D38" s="84">
        <f>'(05)'!F38</f>
        <v>43985</v>
      </c>
      <c r="E38" s="85">
        <v>0.4694444444444445</v>
      </c>
      <c r="F38" s="156">
        <v>44015</v>
      </c>
      <c r="G38" s="91">
        <f t="shared" ca="1" si="3"/>
        <v>719.95</v>
      </c>
      <c r="H38" s="154">
        <v>15.8</v>
      </c>
      <c r="I38" s="96"/>
      <c r="J38" s="64" t="s">
        <v>172</v>
      </c>
      <c r="K38" s="65" t="str">
        <f t="shared" si="2"/>
        <v>HARB/15A/NA3S</v>
      </c>
    </row>
    <row r="39" spans="1:11" s="65" customFormat="1" ht="24" customHeight="1" thickTop="1" thickBot="1">
      <c r="A39" s="81" t="str">
        <f t="shared" si="4"/>
        <v>HARB/15A/NA3S3</v>
      </c>
      <c r="B39" s="63" t="str">
        <f>'(01)'!B39</f>
        <v>lampost est of 5 Lutterworth road Walcote</v>
      </c>
      <c r="C39" s="83">
        <f>'(05)'!E39</f>
        <v>0.50972222222222219</v>
      </c>
      <c r="D39" s="84">
        <f>'(05)'!F39</f>
        <v>43985</v>
      </c>
      <c r="E39" s="85">
        <v>0.50763888888888886</v>
      </c>
      <c r="F39" s="156">
        <v>44015</v>
      </c>
      <c r="G39" s="91">
        <f t="shared" ca="1" si="3"/>
        <v>719.95</v>
      </c>
      <c r="H39" s="152">
        <v>12.8</v>
      </c>
      <c r="I39" s="96"/>
      <c r="J39" s="64" t="s">
        <v>173</v>
      </c>
      <c r="K39" s="65" t="str">
        <f t="shared" si="2"/>
        <v>HARB/15A/NA3S</v>
      </c>
    </row>
    <row r="40" spans="1:11" s="65" customFormat="1" ht="24" customHeight="1" thickBot="1">
      <c r="A40" s="81" t="str">
        <f t="shared" si="4"/>
        <v>HARB/15A/NA3S4</v>
      </c>
      <c r="B40" s="63" t="str">
        <f>'(01)'!B40</f>
        <v>sw junction welland park road and northamton road MH</v>
      </c>
      <c r="C40" s="83">
        <f>'(05)'!E40</f>
        <v>0.54097222222222219</v>
      </c>
      <c r="D40" s="84">
        <f>'(05)'!F40</f>
        <v>43985</v>
      </c>
      <c r="E40" s="85">
        <v>0.55138888888888882</v>
      </c>
      <c r="F40" s="156">
        <v>44015</v>
      </c>
      <c r="G40" s="91">
        <f t="shared" ca="1" si="3"/>
        <v>720.25</v>
      </c>
      <c r="H40" s="153">
        <v>23.7</v>
      </c>
      <c r="I40" s="96"/>
      <c r="J40" s="64" t="s">
        <v>174</v>
      </c>
      <c r="K40" s="65" t="str">
        <f t="shared" si="2"/>
        <v>HARB/15A/NA3S</v>
      </c>
    </row>
    <row r="41" spans="1:11" s="65" customFormat="1" ht="24" customHeight="1" thickBot="1">
      <c r="A41" s="81" t="str">
        <f t="shared" si="4"/>
        <v>HARB/15A/NA3S5</v>
      </c>
      <c r="B41" s="63" t="str">
        <f>'(01)'!B41</f>
        <v>53 northamton road MH</v>
      </c>
      <c r="C41" s="83">
        <f>'(05)'!E41</f>
        <v>0.52638888888888891</v>
      </c>
      <c r="D41" s="84">
        <f>'(05)'!F41</f>
        <v>43985</v>
      </c>
      <c r="E41" s="85">
        <v>0.55069444444444449</v>
      </c>
      <c r="F41" s="156">
        <v>44015</v>
      </c>
      <c r="G41" s="91">
        <f t="shared" ca="1" si="3"/>
        <v>720.58</v>
      </c>
      <c r="H41" s="153">
        <v>29.1</v>
      </c>
      <c r="I41" s="96"/>
      <c r="J41" s="64" t="s">
        <v>175</v>
      </c>
      <c r="K41" s="65" t="str">
        <f t="shared" si="2"/>
        <v>HARB/15A/NA3S</v>
      </c>
    </row>
    <row r="42" spans="1:11" s="65" customFormat="1" ht="24" customHeight="1" thickBot="1">
      <c r="A42" s="81" t="str">
        <f t="shared" si="4"/>
        <v>HARB/15A/NA3S6</v>
      </c>
      <c r="B42" s="63" t="str">
        <f>'(01)'!B42</f>
        <v>7 leicester road MH</v>
      </c>
      <c r="C42" s="83">
        <v>0.54999999999999993</v>
      </c>
      <c r="D42" s="84">
        <f>'(05)'!F42</f>
        <v>43985</v>
      </c>
      <c r="E42" s="85">
        <v>0.56041666666666667</v>
      </c>
      <c r="F42" s="156">
        <v>44015</v>
      </c>
      <c r="G42" s="91">
        <f t="shared" ca="1" si="3"/>
        <v>720.25</v>
      </c>
      <c r="H42" s="153">
        <v>22.9</v>
      </c>
      <c r="I42" s="96"/>
      <c r="J42" s="64" t="s">
        <v>176</v>
      </c>
      <c r="K42" s="65" t="str">
        <f t="shared" si="2"/>
        <v>HARB/15A/NA3S</v>
      </c>
    </row>
    <row r="43" spans="1:11" s="65" customFormat="1" ht="24" customHeight="1" thickBot="1">
      <c r="A43" s="81" t="str">
        <f>TEXT(K43&amp;(J43-31),0)</f>
        <v>HARB/15A/NA3S1</v>
      </c>
      <c r="B43" s="63" t="str">
        <f>'(01)'!B43</f>
        <v>lamppost outside 12 Springfield Street MH</v>
      </c>
      <c r="C43" s="83">
        <f>'(05)'!E43</f>
        <v>0.54513888888888895</v>
      </c>
      <c r="D43" s="84">
        <f>'(05)'!F43</f>
        <v>43985</v>
      </c>
      <c r="E43" s="85">
        <v>0.55277777777777781</v>
      </c>
      <c r="F43" s="156">
        <v>44015</v>
      </c>
      <c r="G43" s="91">
        <f t="shared" ca="1" si="3"/>
        <v>720.18</v>
      </c>
      <c r="H43" s="153">
        <v>23.8</v>
      </c>
      <c r="I43" s="96"/>
      <c r="J43" s="64" t="s">
        <v>187</v>
      </c>
      <c r="K43" s="65" t="str">
        <f t="shared" si="2"/>
        <v>HARB/15A/NA3S</v>
      </c>
    </row>
    <row r="44" spans="1:11" s="65" customFormat="1" ht="55.5" customHeight="1" thickBot="1">
      <c r="A44" s="81" t="str">
        <f t="shared" ref="A44:A45" si="5">TEXT(K44&amp;J44,0)</f>
        <v>HARB/15A/NA3S33</v>
      </c>
      <c r="B44" s="63" t="str">
        <f>'(03)'!B44</f>
        <v xml:space="preserve">lamppost carpark adjacent Fleckney Fish bar, High street Fleckney </v>
      </c>
      <c r="C44" s="83">
        <f>'(05)'!E44</f>
        <v>0.43402777777777773</v>
      </c>
      <c r="D44" s="84">
        <f>'(05)'!F44</f>
        <v>43985</v>
      </c>
      <c r="E44" s="85">
        <v>0.43333333333333335</v>
      </c>
      <c r="F44" s="156">
        <v>44015</v>
      </c>
      <c r="G44" s="91">
        <f t="shared" ca="1" si="3"/>
        <v>719.98</v>
      </c>
      <c r="H44" s="153">
        <v>11.7</v>
      </c>
      <c r="I44" s="96"/>
      <c r="J44" s="64" t="s">
        <v>198</v>
      </c>
      <c r="K44" s="65" t="str">
        <f t="shared" si="2"/>
        <v>HARB/15A/NA3S</v>
      </c>
    </row>
    <row r="45" spans="1:11" s="65" customFormat="1" ht="48.75" customHeight="1" thickBot="1">
      <c r="A45" s="81" t="str">
        <f t="shared" si="5"/>
        <v>HARB/15A/NA3S34</v>
      </c>
      <c r="B45" s="63" t="str">
        <f>'(03)'!B45</f>
        <v>lamppost outside thurnby memorial hall, main street, bushby</v>
      </c>
      <c r="C45" s="83">
        <f>'(05)'!E45</f>
        <v>0.44722222222222219</v>
      </c>
      <c r="D45" s="84">
        <f>'(05)'!F45</f>
        <v>43985</v>
      </c>
      <c r="E45" s="85">
        <v>0.4465277777777778</v>
      </c>
      <c r="F45" s="156">
        <v>44015</v>
      </c>
      <c r="G45" s="91">
        <f t="shared" ca="1" si="3"/>
        <v>719.98</v>
      </c>
      <c r="H45" s="153">
        <v>8.4</v>
      </c>
      <c r="I45" s="96"/>
      <c r="J45" s="64" t="s">
        <v>199</v>
      </c>
      <c r="K45" s="65" t="str">
        <f t="shared" si="2"/>
        <v>HARB/15A/NA3S</v>
      </c>
    </row>
    <row r="46" spans="1:11" s="65" customFormat="1" ht="165" customHeight="1">
      <c r="A46" s="71"/>
      <c r="B46" s="71"/>
      <c r="C46" s="71"/>
      <c r="D46" s="71"/>
      <c r="E46" s="71"/>
      <c r="F46" s="71"/>
      <c r="G46" s="71"/>
      <c r="H46" s="66"/>
    </row>
    <row r="47" spans="1:11" s="65" customFormat="1" ht="15" customHeight="1">
      <c r="A47" s="71"/>
      <c r="B47" s="71"/>
      <c r="C47" s="71"/>
      <c r="D47" s="71"/>
      <c r="E47" s="71"/>
      <c r="F47" s="71"/>
      <c r="G47" s="71"/>
      <c r="H47" s="66"/>
    </row>
    <row r="48" spans="1:11" s="65" customFormat="1" ht="15" customHeight="1">
      <c r="A48" s="71"/>
      <c r="B48" s="210" t="str">
        <f>'(04)'!B48:E56</f>
        <v>Diffusion Tube Laboratory
SOCOTEC
12 Moorbrook
Southmead Industrial Park
Didcot
Oxon
OX11 7HP</v>
      </c>
      <c r="C48" s="210"/>
      <c r="D48" s="210"/>
      <c r="E48" s="210"/>
      <c r="F48" s="71"/>
      <c r="G48" s="71"/>
      <c r="H48" s="66"/>
    </row>
    <row r="49" spans="1:8" s="65" customFormat="1" ht="76.5" customHeight="1">
      <c r="A49" s="86"/>
      <c r="B49" s="210"/>
      <c r="C49" s="210"/>
      <c r="D49" s="210"/>
      <c r="E49" s="210"/>
      <c r="F49" s="86"/>
      <c r="G49" s="86"/>
      <c r="H49" s="66"/>
    </row>
    <row r="50" spans="1:8" s="65" customFormat="1" ht="15" customHeight="1">
      <c r="A50" s="70"/>
      <c r="B50" s="210"/>
      <c r="C50" s="210"/>
      <c r="D50" s="210"/>
      <c r="E50" s="210"/>
      <c r="F50" s="69"/>
      <c r="G50" s="69"/>
      <c r="H50" s="66"/>
    </row>
    <row r="51" spans="1:8" s="65" customFormat="1" ht="15" customHeight="1">
      <c r="A51" s="88"/>
      <c r="B51" s="210"/>
      <c r="C51" s="210"/>
      <c r="D51" s="210"/>
      <c r="E51" s="210"/>
      <c r="F51" s="69"/>
      <c r="G51" s="69"/>
      <c r="H51" s="66"/>
    </row>
    <row r="52" spans="1:8" s="65" customFormat="1" ht="15" customHeight="1">
      <c r="A52" s="90"/>
      <c r="B52" s="210"/>
      <c r="C52" s="210"/>
      <c r="D52" s="210"/>
      <c r="E52" s="210"/>
      <c r="F52" s="90"/>
      <c r="G52" s="90"/>
      <c r="H52" s="66"/>
    </row>
    <row r="53" spans="1:8" s="65" customFormat="1" ht="15" customHeight="1">
      <c r="A53" s="90"/>
      <c r="B53" s="210"/>
      <c r="C53" s="210"/>
      <c r="D53" s="210"/>
      <c r="E53" s="210"/>
      <c r="F53" s="90"/>
      <c r="G53" s="90"/>
      <c r="H53" s="66"/>
    </row>
    <row r="54" spans="1:8" s="67" customFormat="1" ht="30.75" customHeight="1">
      <c r="A54" s="68"/>
      <c r="B54" s="210"/>
      <c r="C54" s="210"/>
      <c r="D54" s="210"/>
      <c r="E54" s="210"/>
      <c r="F54" s="68"/>
      <c r="G54" s="68"/>
      <c r="H54" s="66"/>
    </row>
    <row r="55" spans="1:8" s="67" customFormat="1" ht="30.75" customHeight="1">
      <c r="A55" s="68"/>
      <c r="B55" s="210"/>
      <c r="C55" s="210"/>
      <c r="D55" s="210"/>
      <c r="E55" s="210"/>
      <c r="F55" s="68"/>
      <c r="G55" s="68"/>
      <c r="H55" s="66"/>
    </row>
    <row r="56" spans="1:8" s="68" customFormat="1" ht="30.75" customHeight="1">
      <c r="B56" s="210"/>
      <c r="C56" s="210"/>
      <c r="D56" s="210"/>
      <c r="E56" s="210"/>
      <c r="H56" s="61"/>
    </row>
    <row r="57" spans="1:8" s="68" customFormat="1" ht="30.75" customHeight="1">
      <c r="H57" s="61"/>
    </row>
    <row r="58" spans="1:8" ht="23.25" customHeight="1">
      <c r="A58" s="68"/>
      <c r="B58" s="68"/>
      <c r="C58" s="68"/>
      <c r="D58" s="68"/>
      <c r="E58" s="68"/>
      <c r="F58" s="68"/>
      <c r="G58" s="68"/>
    </row>
    <row r="59" spans="1:8" ht="23.25">
      <c r="A59" s="68"/>
      <c r="B59" s="68"/>
      <c r="C59" s="68"/>
      <c r="D59" s="68"/>
      <c r="E59" s="68"/>
      <c r="F59" s="68"/>
      <c r="G59" s="68"/>
    </row>
    <row r="60" spans="1:8" hidden="1">
      <c r="A60" s="65"/>
      <c r="B60" s="65"/>
      <c r="C60" s="65"/>
      <c r="D60" s="65"/>
      <c r="E60" s="65"/>
      <c r="F60" s="65"/>
      <c r="G60" s="65"/>
    </row>
    <row r="61" spans="1:8" hidden="1">
      <c r="A61" s="65"/>
      <c r="B61" s="65"/>
      <c r="C61" s="65"/>
      <c r="D61" s="65"/>
      <c r="E61" s="65"/>
      <c r="F61" s="65"/>
      <c r="G61" s="65"/>
    </row>
    <row r="62" spans="1:8" hidden="1">
      <c r="A62" s="65"/>
      <c r="B62" s="65"/>
      <c r="C62" s="65"/>
      <c r="D62" s="65"/>
      <c r="E62" s="65"/>
      <c r="F62" s="65"/>
      <c r="G62" s="65"/>
    </row>
    <row r="63" spans="1:8" hidden="1">
      <c r="A63" s="65"/>
      <c r="B63" s="65"/>
      <c r="C63" s="65"/>
      <c r="D63" s="65"/>
      <c r="E63" s="65"/>
      <c r="F63" s="65"/>
      <c r="G63" s="65"/>
    </row>
    <row r="64" spans="1:8" hidden="1">
      <c r="A64" s="65"/>
      <c r="B64" s="65"/>
      <c r="C64" s="65"/>
      <c r="D64" s="65"/>
      <c r="E64" s="65"/>
      <c r="F64" s="65"/>
      <c r="G64" s="65"/>
    </row>
    <row r="65" spans="8:8" hidden="1">
      <c r="H65" s="62"/>
    </row>
    <row r="66" spans="8:8" hidden="1">
      <c r="H66" s="62"/>
    </row>
    <row r="67" spans="8:8" hidden="1">
      <c r="H67" s="62"/>
    </row>
    <row r="68" spans="8:8" hidden="1">
      <c r="H68" s="62"/>
    </row>
    <row r="69" spans="8:8" hidden="1">
      <c r="H69" s="62"/>
    </row>
    <row r="70" spans="8:8" hidden="1">
      <c r="H70" s="62"/>
    </row>
    <row r="71" spans="8:8" hidden="1">
      <c r="H71" s="62"/>
    </row>
    <row r="72" spans="8:8" hidden="1">
      <c r="H72" s="62"/>
    </row>
    <row r="73" spans="8:8" hidden="1">
      <c r="H73" s="62"/>
    </row>
    <row r="74" spans="8:8" hidden="1">
      <c r="H74" s="62"/>
    </row>
    <row r="75" spans="8:8" hidden="1">
      <c r="H75" s="62"/>
    </row>
    <row r="76" spans="8:8" hidden="1">
      <c r="H76" s="62"/>
    </row>
    <row r="77" spans="8:8" hidden="1">
      <c r="H77" s="62"/>
    </row>
    <row r="78" spans="8:8" hidden="1">
      <c r="H78" s="62"/>
    </row>
    <row r="79" spans="8:8" hidden="1">
      <c r="H79" s="62"/>
    </row>
    <row r="80" spans="8:8" hidden="1">
      <c r="H80" s="62"/>
    </row>
    <row r="81" spans="8:8" hidden="1">
      <c r="H81" s="62"/>
    </row>
    <row r="82" spans="8:8" hidden="1">
      <c r="H82" s="62"/>
    </row>
    <row r="83" spans="8:8" hidden="1">
      <c r="H83" s="62"/>
    </row>
    <row r="84" spans="8:8" hidden="1">
      <c r="H84" s="62"/>
    </row>
    <row r="85" spans="8:8" hidden="1">
      <c r="H85" s="62"/>
    </row>
    <row r="86" spans="8:8" hidden="1">
      <c r="H86" s="62"/>
    </row>
    <row r="87" spans="8:8" hidden="1">
      <c r="H87" s="62"/>
    </row>
    <row r="88" spans="8:8" ht="15" customHeight="1">
      <c r="H88" s="62"/>
    </row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rintOptions horizontalCentered="1" verticalCentered="1"/>
  <pageMargins left="0.74803149606299213" right="0.74803149606299213" top="0.51181102362204722" bottom="0.51181102362204722" header="0.39370078740157483" footer="0.39370078740157483"/>
  <pageSetup paperSize="9" scale="74" orientation="portrait" r:id="rId1"/>
  <headerFooter alignWithMargins="0"/>
  <rowBreaks count="1" manualBreakCount="1">
    <brk id="45" max="6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L88"/>
  <sheetViews>
    <sheetView topLeftCell="A28" zoomScaleNormal="100" workbookViewId="0">
      <selection activeCell="I40" sqref="I40"/>
    </sheetView>
  </sheetViews>
  <sheetFormatPr defaultColWidth="15.7109375" defaultRowHeight="15" customHeight="1" zeroHeight="1"/>
  <cols>
    <col min="1" max="1" width="9.85546875" style="62" customWidth="1"/>
    <col min="2" max="2" width="24" style="62" customWidth="1"/>
    <col min="3" max="3" width="9.5703125" style="62" customWidth="1"/>
    <col min="4" max="4" width="10.42578125" style="62" customWidth="1"/>
    <col min="5" max="5" width="11.5703125" style="62" customWidth="1"/>
    <col min="6" max="6" width="12.28515625" style="62" customWidth="1"/>
    <col min="7" max="7" width="12.5703125" style="62" customWidth="1"/>
    <col min="8" max="8" width="15.7109375" style="61"/>
    <col min="9" max="9" width="15.7109375" style="62"/>
    <col min="10" max="10" width="7.85546875" style="62" customWidth="1"/>
    <col min="11" max="11" width="19.855468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'(06)'!C7+1</f>
        <v>4</v>
      </c>
      <c r="D7" s="193"/>
      <c r="E7" s="194" t="s">
        <v>113</v>
      </c>
      <c r="F7" s="194"/>
      <c r="G7" s="78" t="s">
        <v>245</v>
      </c>
    </row>
    <row r="8" spans="1:11" ht="15" customHeight="1" thickBot="1">
      <c r="A8" s="74"/>
      <c r="B8" s="74"/>
      <c r="C8" s="88"/>
      <c r="D8" s="197"/>
      <c r="E8" s="197"/>
      <c r="F8" s="88"/>
      <c r="G8" s="88"/>
    </row>
    <row r="9" spans="1:11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1" s="65" customFormat="1" ht="24" customHeight="1" thickTop="1" thickBot="1">
      <c r="A12" s="80" t="str">
        <f t="shared" ref="A12:A34" si="0">TEXT(K12&amp;J12,0)</f>
        <v>HARB/15A/NA4S01</v>
      </c>
      <c r="B12" s="63" t="str">
        <f>'(01)'!B12</f>
        <v>6 The Terrace Rugby Road</v>
      </c>
      <c r="C12" s="83">
        <f>'(06)'!E12</f>
        <v>0.48958333333333331</v>
      </c>
      <c r="D12" s="84">
        <f>'(06)'!F12</f>
        <v>44015</v>
      </c>
      <c r="E12" s="83">
        <v>0.50902777777777775</v>
      </c>
      <c r="F12" s="156">
        <v>44043</v>
      </c>
      <c r="G12" s="91">
        <f ca="1">IF(ISBLANK(E12),ROUND(((NOW())-($C12+$D12))*24,2),ROUND((($E12+F12)-($C12+$D12))*24,2))</f>
        <v>672.47</v>
      </c>
      <c r="H12" s="152">
        <v>13.7</v>
      </c>
      <c r="I12" s="174"/>
      <c r="J12" s="64" t="s">
        <v>87</v>
      </c>
      <c r="K12" s="65" t="str">
        <f>TEXT("HARB/15A/NA"&amp;$C$7&amp;"S",0)</f>
        <v>HARB/15A/NA4S</v>
      </c>
    </row>
    <row r="13" spans="1:11" s="65" customFormat="1" ht="24" customHeight="1" thickBot="1">
      <c r="A13" s="80" t="str">
        <f t="shared" si="0"/>
        <v>HARB/15A/NA4S02</v>
      </c>
      <c r="B13" s="63" t="str">
        <f>'(01)'!B13</f>
        <v>Lut. Service Shop</v>
      </c>
      <c r="C13" s="83">
        <f>'(06)'!E13</f>
        <v>0.50347222222222221</v>
      </c>
      <c r="D13" s="84">
        <f>'(06)'!F13</f>
        <v>44015</v>
      </c>
      <c r="E13" s="83">
        <v>0.51111111111111118</v>
      </c>
      <c r="F13" s="156">
        <v>44043</v>
      </c>
      <c r="G13" s="91">
        <f t="shared" ref="G13:G29" ca="1" si="1">IF(ISBLANK(E13),ROUND(((NOW())-($C13+$D13))*24,2),ROUND((($E13+F13)-($C13+$D13))*24,2))</f>
        <v>672.18</v>
      </c>
      <c r="H13" s="153">
        <v>34.200000000000003</v>
      </c>
      <c r="I13" s="174"/>
      <c r="J13" s="64" t="s">
        <v>88</v>
      </c>
      <c r="K13" s="65" t="str">
        <f t="shared" ref="K13:K45" si="2">TEXT("HARB/15A/NA"&amp;$C$7&amp;"S",0)</f>
        <v>HARB/15A/NA4S</v>
      </c>
    </row>
    <row r="14" spans="1:11" s="65" customFormat="1" ht="24" customHeight="1" thickBot="1">
      <c r="A14" s="80" t="str">
        <f t="shared" si="0"/>
        <v>HARB/15A/NA4S03</v>
      </c>
      <c r="B14" s="63" t="str">
        <f>'(01)'!B14</f>
        <v>40 regent street lutterworth</v>
      </c>
      <c r="C14" s="83">
        <f>'(06)'!E14</f>
        <v>0.49027777777777781</v>
      </c>
      <c r="D14" s="84">
        <f>'(06)'!F14</f>
        <v>44015</v>
      </c>
      <c r="E14" s="83">
        <v>0.50416666666666665</v>
      </c>
      <c r="F14" s="156">
        <v>44043</v>
      </c>
      <c r="G14" s="91">
        <f t="shared" ca="1" si="1"/>
        <v>672.33</v>
      </c>
      <c r="H14" s="153">
        <v>12</v>
      </c>
      <c r="I14" s="174"/>
      <c r="J14" s="64" t="s">
        <v>89</v>
      </c>
      <c r="K14" s="65" t="str">
        <f t="shared" si="2"/>
        <v>HARB/15A/NA4S</v>
      </c>
    </row>
    <row r="15" spans="1:11" s="65" customFormat="1" ht="24" customHeight="1" thickBot="1">
      <c r="A15" s="80" t="str">
        <f t="shared" si="0"/>
        <v>HARB/15A/NA4S04</v>
      </c>
      <c r="B15" s="63" t="str">
        <f>'(01)'!B15</f>
        <v>regent court</v>
      </c>
      <c r="C15" s="83">
        <f>'(06)'!E15</f>
        <v>0.50208333333333333</v>
      </c>
      <c r="D15" s="84">
        <f>'(06)'!F15</f>
        <v>44015</v>
      </c>
      <c r="E15" s="83">
        <v>0.51250000000000007</v>
      </c>
      <c r="F15" s="156">
        <v>44043</v>
      </c>
      <c r="G15" s="91">
        <f t="shared" ca="1" si="1"/>
        <v>672.25</v>
      </c>
      <c r="H15" s="153">
        <v>26.6</v>
      </c>
      <c r="I15" s="174"/>
      <c r="J15" s="64" t="s">
        <v>90</v>
      </c>
      <c r="K15" s="65" t="str">
        <f t="shared" si="2"/>
        <v>HARB/15A/NA4S</v>
      </c>
    </row>
    <row r="16" spans="1:11" s="65" customFormat="1" ht="24" customHeight="1" thickBot="1">
      <c r="A16" s="80" t="str">
        <f t="shared" si="0"/>
        <v>HARB/15A/NA4S05</v>
      </c>
      <c r="B16" s="63" t="str">
        <f>'(01)'!B16</f>
        <v>26 Market Street Lutterworth</v>
      </c>
      <c r="C16" s="83">
        <f>'(06)'!E16</f>
        <v>0.50486111111111109</v>
      </c>
      <c r="D16" s="84">
        <f>'(06)'!F16</f>
        <v>44015</v>
      </c>
      <c r="E16" s="83">
        <v>0.51041666666666663</v>
      </c>
      <c r="F16" s="156">
        <v>44043</v>
      </c>
      <c r="G16" s="91">
        <f t="shared" ca="1" si="1"/>
        <v>672.13</v>
      </c>
      <c r="H16" s="153">
        <v>20.100000000000001</v>
      </c>
      <c r="I16" s="174"/>
      <c r="J16" s="64" t="s">
        <v>91</v>
      </c>
      <c r="K16" s="65" t="str">
        <f t="shared" si="2"/>
        <v>HARB/15A/NA4S</v>
      </c>
    </row>
    <row r="17" spans="1:12" s="65" customFormat="1" ht="24" customHeight="1" thickBot="1">
      <c r="A17" s="80" t="str">
        <f t="shared" si="0"/>
        <v>HARB/15A/NA4S06</v>
      </c>
      <c r="B17" s="63" t="str">
        <f>'(01)'!B17</f>
        <v>Homeside main street Theddingworth</v>
      </c>
      <c r="C17" s="83">
        <f>'(06)'!E17</f>
        <v>0.51666666666666672</v>
      </c>
      <c r="D17" s="84">
        <f>'(06)'!F17</f>
        <v>44015</v>
      </c>
      <c r="E17" s="83">
        <v>0.5180555555555556</v>
      </c>
      <c r="F17" s="156">
        <v>44043</v>
      </c>
      <c r="G17" s="91">
        <f t="shared" ca="1" si="1"/>
        <v>672.03</v>
      </c>
      <c r="H17" s="153">
        <v>15.9</v>
      </c>
      <c r="I17" s="174"/>
      <c r="J17" s="64" t="s">
        <v>92</v>
      </c>
      <c r="K17" s="65" t="str">
        <f t="shared" si="2"/>
        <v>HARB/15A/NA4S</v>
      </c>
    </row>
    <row r="18" spans="1:12" s="65" customFormat="1" ht="24" customHeight="1" thickBot="1">
      <c r="A18" s="80" t="str">
        <f t="shared" si="0"/>
        <v>HARB/15A/NA4S07</v>
      </c>
      <c r="B18" s="63" t="str">
        <f>'(01)'!B18</f>
        <v>17 Rugby road Lutterworth</v>
      </c>
      <c r="C18" s="83">
        <f>'(06)'!E18</f>
        <v>0.48819444444444443</v>
      </c>
      <c r="D18" s="84">
        <f>'(06)'!F18</f>
        <v>44015</v>
      </c>
      <c r="E18" s="83">
        <v>0.5083333333333333</v>
      </c>
      <c r="F18" s="156">
        <v>44043</v>
      </c>
      <c r="G18" s="91">
        <f t="shared" ca="1" si="1"/>
        <v>672.48</v>
      </c>
      <c r="H18" s="153">
        <v>18.399999999999999</v>
      </c>
      <c r="I18" s="174"/>
      <c r="J18" s="64" t="s">
        <v>93</v>
      </c>
      <c r="K18" s="65" t="str">
        <f t="shared" si="2"/>
        <v>HARB/15A/NA4S</v>
      </c>
    </row>
    <row r="19" spans="1:12" s="65" customFormat="1" ht="24" customHeight="1" thickBot="1">
      <c r="A19" s="80" t="str">
        <f t="shared" si="0"/>
        <v>HARB/15A/NA4S08</v>
      </c>
      <c r="B19" s="63" t="str">
        <f>'(01)'!B19</f>
        <v xml:space="preserve">69 leicester road Kibworth </v>
      </c>
      <c r="C19" s="83">
        <f>'(06)'!E19</f>
        <v>0.4236111111111111</v>
      </c>
      <c r="D19" s="84">
        <f>'(06)'!F19</f>
        <v>44015</v>
      </c>
      <c r="E19" s="83">
        <v>0.43194444444444446</v>
      </c>
      <c r="F19" s="156">
        <v>44043</v>
      </c>
      <c r="G19" s="91">
        <f t="shared" ca="1" si="1"/>
        <v>672.2</v>
      </c>
      <c r="H19" s="153">
        <v>27</v>
      </c>
      <c r="I19" s="174"/>
      <c r="J19" s="64" t="s">
        <v>94</v>
      </c>
      <c r="K19" s="65" t="str">
        <f t="shared" si="2"/>
        <v>HARB/15A/NA4S</v>
      </c>
    </row>
    <row r="20" spans="1:12" s="65" customFormat="1" ht="24" customHeight="1" thickBot="1">
      <c r="A20" s="80" t="str">
        <f t="shared" si="0"/>
        <v>HARB/15A/NA4S09</v>
      </c>
      <c r="B20" s="63" t="str">
        <f>'(01)'!B20</f>
        <v>77 leicester road</v>
      </c>
      <c r="C20" s="83">
        <f>'(06)'!E20</f>
        <v>0.49583333333333335</v>
      </c>
      <c r="D20" s="84">
        <f>'(06)'!F20</f>
        <v>44015</v>
      </c>
      <c r="E20" s="83">
        <v>0.49791666666666662</v>
      </c>
      <c r="F20" s="156">
        <v>44043</v>
      </c>
      <c r="G20" s="91">
        <f t="shared" ca="1" si="1"/>
        <v>672.05</v>
      </c>
      <c r="H20" s="154">
        <v>13</v>
      </c>
      <c r="I20" s="174"/>
      <c r="J20" s="64" t="s">
        <v>95</v>
      </c>
      <c r="K20" s="65" t="str">
        <f t="shared" si="2"/>
        <v>HARB/15A/NA4S</v>
      </c>
    </row>
    <row r="21" spans="1:12" s="65" customFormat="1" ht="24" customHeight="1" thickTop="1" thickBot="1">
      <c r="A21" s="80" t="str">
        <f t="shared" si="0"/>
        <v>HARB/15A/NA4S10</v>
      </c>
      <c r="B21" s="63" t="str">
        <f>'(01)'!B21</f>
        <v>Day Nursery</v>
      </c>
      <c r="C21" s="83">
        <f>'(06)'!E21</f>
        <v>0.49791666666666662</v>
      </c>
      <c r="D21" s="84">
        <f>'(06)'!F21</f>
        <v>44015</v>
      </c>
      <c r="E21" s="83">
        <v>0.5</v>
      </c>
      <c r="F21" s="156">
        <v>44043</v>
      </c>
      <c r="G21" s="91">
        <f t="shared" ca="1" si="1"/>
        <v>672.05</v>
      </c>
      <c r="H21" s="152">
        <v>19.5</v>
      </c>
      <c r="I21" s="174"/>
      <c r="J21" s="64" t="s">
        <v>96</v>
      </c>
      <c r="K21" s="65" t="str">
        <f t="shared" si="2"/>
        <v>HARB/15A/NA4S</v>
      </c>
    </row>
    <row r="22" spans="1:12" s="65" customFormat="1" ht="24" customHeight="1" thickBot="1">
      <c r="A22" s="80" t="str">
        <f t="shared" si="0"/>
        <v>HARB/15A/NA4S11</v>
      </c>
      <c r="B22" s="63" t="str">
        <f>'(01)'!B22</f>
        <v>A6 Kibworth</v>
      </c>
      <c r="C22" s="83">
        <f>'(06)'!E22</f>
        <v>0.4152777777777778</v>
      </c>
      <c r="D22" s="84">
        <f>'(06)'!F22</f>
        <v>44015</v>
      </c>
      <c r="E22" s="83">
        <v>0.42152777777777778</v>
      </c>
      <c r="F22" s="156">
        <v>44043</v>
      </c>
      <c r="G22" s="91">
        <f t="shared" ca="1" si="1"/>
        <v>672.15</v>
      </c>
      <c r="H22" s="153">
        <v>21.1</v>
      </c>
      <c r="I22" s="174"/>
      <c r="J22" s="64" t="s">
        <v>97</v>
      </c>
      <c r="K22" s="65" t="str">
        <f t="shared" si="2"/>
        <v>HARB/15A/NA4S</v>
      </c>
      <c r="L22" s="153"/>
    </row>
    <row r="23" spans="1:12" s="65" customFormat="1" ht="24" customHeight="1" thickBot="1">
      <c r="A23" s="80" t="str">
        <f t="shared" si="0"/>
        <v>HARB/15A/NA4S12</v>
      </c>
      <c r="B23" s="63" t="str">
        <f>'(01)'!B23</f>
        <v xml:space="preserve">lamppost outside 78 leicester road kibworth </v>
      </c>
      <c r="C23" s="83">
        <f>'(06)'!E23</f>
        <v>0.42499999999999999</v>
      </c>
      <c r="D23" s="84">
        <f>'(06)'!F23</f>
        <v>44015</v>
      </c>
      <c r="E23" s="83">
        <v>0.43402777777777773</v>
      </c>
      <c r="F23" s="156">
        <v>44043</v>
      </c>
      <c r="G23" s="91">
        <f t="shared" ca="1" si="1"/>
        <v>672.22</v>
      </c>
      <c r="H23" s="153">
        <v>30.6</v>
      </c>
      <c r="I23" s="174"/>
      <c r="J23" s="64" t="s">
        <v>98</v>
      </c>
      <c r="K23" s="65" t="str">
        <f t="shared" si="2"/>
        <v>HARB/15A/NA4S</v>
      </c>
      <c r="L23" s="153"/>
    </row>
    <row r="24" spans="1:12" s="65" customFormat="1" ht="24" customHeight="1" thickBot="1">
      <c r="A24" s="80" t="str">
        <f t="shared" si="0"/>
        <v>HARB/15A/NA4S13</v>
      </c>
      <c r="B24" s="63" t="str">
        <f>'(01)'!B24</f>
        <v>24 Rugby Road Lutterworth</v>
      </c>
      <c r="C24" s="83">
        <f>'(06)'!E24</f>
        <v>0.4916666666666667</v>
      </c>
      <c r="D24" s="84">
        <f>'(06)'!F24</f>
        <v>44015</v>
      </c>
      <c r="E24" s="83">
        <v>0.50694444444444442</v>
      </c>
      <c r="F24" s="156">
        <v>44043</v>
      </c>
      <c r="G24" s="91">
        <f t="shared" ca="1" si="1"/>
        <v>672.37</v>
      </c>
      <c r="H24" s="153">
        <v>28.3</v>
      </c>
      <c r="I24" s="174"/>
      <c r="J24" s="64" t="s">
        <v>99</v>
      </c>
      <c r="K24" s="65" t="str">
        <f t="shared" si="2"/>
        <v>HARB/15A/NA4S</v>
      </c>
      <c r="L24" s="153"/>
    </row>
    <row r="25" spans="1:12" s="65" customFormat="1" ht="24" customHeight="1" thickBot="1">
      <c r="A25" s="80" t="str">
        <f t="shared" si="0"/>
        <v>HARB/15A/NA4S14</v>
      </c>
      <c r="B25" s="63" t="str">
        <f>'(01)'!B25</f>
        <v>sign outside 64 Leicester Road Kibworth</v>
      </c>
      <c r="C25" s="83">
        <f>'(06)'!E25</f>
        <v>0.41805555555555557</v>
      </c>
      <c r="D25" s="84">
        <f>'(06)'!F25</f>
        <v>44015</v>
      </c>
      <c r="E25" s="83">
        <v>0.4236111111111111</v>
      </c>
      <c r="F25" s="156">
        <v>44043</v>
      </c>
      <c r="G25" s="91">
        <f t="shared" ca="1" si="1"/>
        <v>672.13</v>
      </c>
      <c r="H25" s="153">
        <v>42.5</v>
      </c>
      <c r="I25" s="174"/>
      <c r="J25" s="64" t="s">
        <v>100</v>
      </c>
      <c r="K25" s="65" t="str">
        <f t="shared" si="2"/>
        <v>HARB/15A/NA4S</v>
      </c>
    </row>
    <row r="26" spans="1:12" s="65" customFormat="1" ht="24" customHeight="1" thickBot="1">
      <c r="A26" s="80" t="str">
        <f t="shared" si="0"/>
        <v>HARB/15A/NA4S15</v>
      </c>
      <c r="B26" s="63" t="str">
        <f>'(01)'!B26</f>
        <v xml:space="preserve">signpost just north of 11 Leicester road Kibworth </v>
      </c>
      <c r="C26" s="83">
        <f>'(06)'!E26</f>
        <v>0.41666666666666669</v>
      </c>
      <c r="D26" s="84">
        <f>'(06)'!F26</f>
        <v>44015</v>
      </c>
      <c r="E26" s="83">
        <v>0.42222222222222222</v>
      </c>
      <c r="F26" s="156">
        <v>44043</v>
      </c>
      <c r="G26" s="91">
        <f t="shared" ca="1" si="1"/>
        <v>672.13</v>
      </c>
      <c r="H26" s="153">
        <v>25.5</v>
      </c>
      <c r="I26" s="174"/>
      <c r="J26" s="64" t="s">
        <v>101</v>
      </c>
      <c r="K26" s="65" t="str">
        <f t="shared" si="2"/>
        <v>HARB/15A/NA4S</v>
      </c>
    </row>
    <row r="27" spans="1:12" s="65" customFormat="1" ht="24" customHeight="1" thickBot="1">
      <c r="A27" s="80" t="str">
        <f t="shared" si="0"/>
        <v>HARB/15A/NA4S16</v>
      </c>
      <c r="B27" s="63" t="str">
        <f>'(01)'!B27</f>
        <v xml:space="preserve">pizza Express st marys road </v>
      </c>
      <c r="C27" s="83">
        <f>'(06)'!E27</f>
        <v>0.55555555555555558</v>
      </c>
      <c r="D27" s="84">
        <f>'(06)'!F27</f>
        <v>44015</v>
      </c>
      <c r="E27" s="151">
        <v>0.57361111111111118</v>
      </c>
      <c r="F27" s="156">
        <v>44043</v>
      </c>
      <c r="G27" s="91">
        <f t="shared" ca="1" si="1"/>
        <v>672.43</v>
      </c>
      <c r="H27" s="153">
        <v>22.5</v>
      </c>
      <c r="I27" s="174"/>
      <c r="J27" s="64" t="s">
        <v>102</v>
      </c>
      <c r="K27" s="65" t="str">
        <f t="shared" si="2"/>
        <v>HARB/15A/NA4S</v>
      </c>
    </row>
    <row r="28" spans="1:12" s="65" customFormat="1" ht="24" customHeight="1" thickBot="1">
      <c r="A28" s="80" t="str">
        <f t="shared" si="0"/>
        <v>HARB/15A/NA4S17</v>
      </c>
      <c r="B28" s="63" t="str">
        <f>'(01)'!B28</f>
        <v>Jazz Hair</v>
      </c>
      <c r="C28" s="83">
        <f>'(06)'!E28</f>
        <v>0.50138888888888888</v>
      </c>
      <c r="D28" s="84">
        <f>'(06)'!F28</f>
        <v>44015</v>
      </c>
      <c r="E28" s="83">
        <v>0.50972222222222219</v>
      </c>
      <c r="F28" s="156">
        <v>44043</v>
      </c>
      <c r="G28" s="91">
        <f t="shared" ca="1" si="1"/>
        <v>672.2</v>
      </c>
      <c r="H28" s="153">
        <v>24.7</v>
      </c>
      <c r="I28" s="174"/>
      <c r="J28" s="64" t="s">
        <v>103</v>
      </c>
      <c r="K28" s="65" t="str">
        <f t="shared" si="2"/>
        <v>HARB/15A/NA4S</v>
      </c>
    </row>
    <row r="29" spans="1:12" s="65" customFormat="1" ht="24" customHeight="1" thickBot="1">
      <c r="A29" s="81" t="str">
        <f t="shared" si="0"/>
        <v>HARB/15A/NA4S18</v>
      </c>
      <c r="B29" s="63" t="str">
        <f>'(01)'!B29</f>
        <v>Spencerdene main street theddingworth</v>
      </c>
      <c r="C29" s="83">
        <f>'(06)'!E29</f>
        <v>0.5180555555555556</v>
      </c>
      <c r="D29" s="84">
        <f>'(06)'!F29</f>
        <v>44015</v>
      </c>
      <c r="E29" s="85">
        <v>0.52847222222222223</v>
      </c>
      <c r="F29" s="156">
        <v>44043</v>
      </c>
      <c r="G29" s="91">
        <f t="shared" ca="1" si="1"/>
        <v>672.25</v>
      </c>
      <c r="H29" s="154">
        <v>13</v>
      </c>
      <c r="I29" s="174"/>
      <c r="J29" s="64" t="s">
        <v>104</v>
      </c>
      <c r="K29" s="65" t="str">
        <f t="shared" si="2"/>
        <v>HARB/15A/NA4S</v>
      </c>
    </row>
    <row r="30" spans="1:12" s="65" customFormat="1" ht="24" customHeight="1" thickTop="1" thickBot="1">
      <c r="A30" s="81" t="str">
        <f t="shared" si="0"/>
        <v>HARB/15A/NA4S19</v>
      </c>
      <c r="B30" s="63" t="str">
        <f>'(01)'!B30</f>
        <v xml:space="preserve">Alma House, Watling Street Claybrooke Parva </v>
      </c>
      <c r="C30" s="83">
        <f>'(06)'!E30</f>
        <v>0.47986111111111113</v>
      </c>
      <c r="D30" s="84">
        <f>'(06)'!F30</f>
        <v>44015</v>
      </c>
      <c r="E30" s="85">
        <v>0.48819444444444443</v>
      </c>
      <c r="F30" s="156">
        <v>44043</v>
      </c>
      <c r="G30" s="91">
        <f ca="1">IF(ISBLANK(E30),ROUND(((NOW())-($C30+$D30))*24,2),ROUND((($E30+F30)-($C30+$D30))*24,2))</f>
        <v>672.2</v>
      </c>
      <c r="H30" s="152">
        <v>19.899999999999999</v>
      </c>
      <c r="I30" s="174"/>
      <c r="J30" s="64" t="s">
        <v>117</v>
      </c>
      <c r="K30" s="65" t="str">
        <f t="shared" si="2"/>
        <v>HARB/15A/NA4S</v>
      </c>
    </row>
    <row r="31" spans="1:12" s="65" customFormat="1" ht="24" customHeight="1" thickBot="1">
      <c r="A31" s="81" t="str">
        <f t="shared" si="0"/>
        <v>HARB/15A/NA4S20</v>
      </c>
      <c r="B31" s="63" t="str">
        <f>'(01)'!B31</f>
        <v>sign post outside White House Farm Watling street</v>
      </c>
      <c r="C31" s="83">
        <f>'(06)'!E31</f>
        <v>0.4826388888888889</v>
      </c>
      <c r="D31" s="84">
        <f>'(06)'!F31</f>
        <v>44015</v>
      </c>
      <c r="E31" s="85">
        <v>0.49027777777777781</v>
      </c>
      <c r="F31" s="156">
        <v>44043</v>
      </c>
      <c r="G31" s="91">
        <f ca="1">IF(ISBLANK(E31),ROUND(((NOW())-($C31+$D31))*24,2),ROUND((($E31+F31)-($C31+$D31))*24,2))</f>
        <v>672.18</v>
      </c>
      <c r="H31" s="153">
        <v>18.7</v>
      </c>
      <c r="I31" s="174"/>
      <c r="J31" s="64" t="s">
        <v>118</v>
      </c>
      <c r="K31" s="65" t="str">
        <f t="shared" si="2"/>
        <v>HARB/15A/NA4S</v>
      </c>
    </row>
    <row r="32" spans="1:12" s="65" customFormat="1" ht="24" customHeight="1" thickBot="1">
      <c r="A32" s="81" t="str">
        <f t="shared" si="0"/>
        <v>HARB/15A/NA4S21</v>
      </c>
      <c r="B32" s="63" t="str">
        <f>'(01)'!B32</f>
        <v>coach and horse kibworth</v>
      </c>
      <c r="C32" s="83">
        <f>'(06)'!E32</f>
        <v>0.4145833333333333</v>
      </c>
      <c r="D32" s="84">
        <f>'(06)'!F32</f>
        <v>44015</v>
      </c>
      <c r="E32" s="85">
        <v>0.42083333333333334</v>
      </c>
      <c r="F32" s="156">
        <v>44043</v>
      </c>
      <c r="G32" s="91">
        <f t="shared" ref="G32:G45" ca="1" si="3">IF(ISBLANK(E32),ROUND(((NOW())-($C32+$D32))*24,2),ROUND((($E32+F32)-($C32+$D32))*24,2))</f>
        <v>672.15</v>
      </c>
      <c r="H32" s="153">
        <v>12.3</v>
      </c>
      <c r="I32" s="174"/>
      <c r="J32" s="64" t="s">
        <v>154</v>
      </c>
      <c r="K32" s="65" t="str">
        <f t="shared" si="2"/>
        <v>HARB/15A/NA4S</v>
      </c>
    </row>
    <row r="33" spans="1:11" s="65" customFormat="1" ht="24" customHeight="1" thickBot="1">
      <c r="A33" s="81" t="str">
        <f t="shared" si="0"/>
        <v>HARB/15A/NA4S22</v>
      </c>
      <c r="B33" s="63" t="str">
        <f>'(01)'!B33</f>
        <v>lamppost 29 church road kibworth</v>
      </c>
      <c r="C33" s="83">
        <f>'(06)'!E33</f>
        <v>0.41388888888888892</v>
      </c>
      <c r="D33" s="84">
        <f>'(06)'!F33</f>
        <v>44015</v>
      </c>
      <c r="E33" s="85">
        <v>0.4201388888888889</v>
      </c>
      <c r="F33" s="156">
        <v>44043</v>
      </c>
      <c r="G33" s="91">
        <f t="shared" ca="1" si="3"/>
        <v>672.15</v>
      </c>
      <c r="H33" s="153">
        <v>12.4</v>
      </c>
      <c r="I33" s="96"/>
      <c r="J33" s="64" t="s">
        <v>155</v>
      </c>
      <c r="K33" s="65" t="str">
        <f t="shared" si="2"/>
        <v>HARB/15A/NA4S</v>
      </c>
    </row>
    <row r="34" spans="1:11" s="65" customFormat="1" ht="24" customHeight="1" thickBot="1">
      <c r="A34" s="81" t="str">
        <f t="shared" si="0"/>
        <v>HARB/15A/NA4S23</v>
      </c>
      <c r="B34" s="63" t="str">
        <f>'(01)'!B34</f>
        <v>106 main street kibworth</v>
      </c>
      <c r="C34" s="83">
        <f>'(06)'!E34</f>
        <v>0.42222222222222222</v>
      </c>
      <c r="D34" s="84">
        <f>'(06)'!F34</f>
        <v>44015</v>
      </c>
      <c r="E34" s="85">
        <v>0.43124999999999997</v>
      </c>
      <c r="F34" s="156">
        <v>44043</v>
      </c>
      <c r="G34" s="91">
        <f t="shared" ca="1" si="3"/>
        <v>672.22</v>
      </c>
      <c r="H34" s="153">
        <v>15.8</v>
      </c>
      <c r="I34" s="96"/>
      <c r="J34" s="64" t="s">
        <v>156</v>
      </c>
      <c r="K34" s="65" t="str">
        <f t="shared" si="2"/>
        <v>HARB/15A/NA4S</v>
      </c>
    </row>
    <row r="35" spans="1:11" s="65" customFormat="1" ht="24" customHeight="1" thickBot="1">
      <c r="A35" s="81" t="str">
        <f>TEXT(K35&amp;(J35-23),0)</f>
        <v>HARB/15A/NA4S1</v>
      </c>
      <c r="B35" s="63" t="str">
        <f>'(01)'!B35</f>
        <v>lampost outside 52 Leicester Road</v>
      </c>
      <c r="C35" s="83">
        <f>'(06)'!E35</f>
        <v>0.40972222222222227</v>
      </c>
      <c r="D35" s="84">
        <f>'(06)'!F35</f>
        <v>44015</v>
      </c>
      <c r="E35" s="85">
        <v>0.41805555555555557</v>
      </c>
      <c r="F35" s="156">
        <v>44043</v>
      </c>
      <c r="G35" s="91">
        <f t="shared" ca="1" si="3"/>
        <v>672.2</v>
      </c>
      <c r="H35" s="153">
        <v>12.5</v>
      </c>
      <c r="I35" s="96"/>
      <c r="J35" s="64" t="s">
        <v>165</v>
      </c>
      <c r="K35" s="65" t="str">
        <f t="shared" si="2"/>
        <v>HARB/15A/NA4S</v>
      </c>
    </row>
    <row r="36" spans="1:11" s="65" customFormat="1" ht="30" customHeight="1" thickBot="1">
      <c r="A36" s="81" t="str">
        <f>TEXT(K36&amp;(J36-23),0)</f>
        <v>HARB/15A/NA4S2</v>
      </c>
      <c r="B36" s="63" t="str">
        <f>'(01)'!B36</f>
        <v xml:space="preserve">road sign on leicester road, rear of 9 Milestone Close </v>
      </c>
      <c r="C36" s="83">
        <f>'(06)'!E36</f>
        <v>0.41041666666666665</v>
      </c>
      <c r="D36" s="84">
        <f>'(06)'!F36</f>
        <v>44015</v>
      </c>
      <c r="E36" s="85">
        <v>0.41875000000000001</v>
      </c>
      <c r="F36" s="156">
        <v>44043</v>
      </c>
      <c r="G36" s="91">
        <f t="shared" ca="1" si="3"/>
        <v>672.2</v>
      </c>
      <c r="H36" s="153">
        <v>12.7</v>
      </c>
      <c r="I36" s="96"/>
      <c r="J36" s="64" t="s">
        <v>166</v>
      </c>
      <c r="K36" s="65" t="str">
        <f t="shared" si="2"/>
        <v>HARB/15A/NA4S</v>
      </c>
    </row>
    <row r="37" spans="1:11" s="65" customFormat="1" ht="21" customHeight="1" thickBot="1">
      <c r="A37" s="81" t="str">
        <f>TEXT(K37&amp;(J37-25),0)</f>
        <v>HARB/15A/NA4S1</v>
      </c>
      <c r="B37" s="63" t="str">
        <f>'(01)'!B37</f>
        <v>3 dunton road BA</v>
      </c>
      <c r="C37" s="83">
        <f>'(06)'!E37</f>
        <v>0.46875</v>
      </c>
      <c r="D37" s="84">
        <f>'(06)'!F37</f>
        <v>44015</v>
      </c>
      <c r="E37" s="85">
        <v>0.4777777777777778</v>
      </c>
      <c r="F37" s="156">
        <v>44043</v>
      </c>
      <c r="G37" s="91">
        <f t="shared" ca="1" si="3"/>
        <v>672.22</v>
      </c>
      <c r="H37" s="153">
        <v>14.1</v>
      </c>
      <c r="I37" s="96"/>
      <c r="J37" s="64" t="s">
        <v>171</v>
      </c>
      <c r="K37" s="65" t="str">
        <f t="shared" si="2"/>
        <v>HARB/15A/NA4S</v>
      </c>
    </row>
    <row r="38" spans="1:11" s="65" customFormat="1" ht="25.5" customHeight="1" thickBot="1">
      <c r="A38" s="81" t="str">
        <f t="shared" ref="A38:A42" si="4">TEXT(K38&amp;(J38-25),0)</f>
        <v>HARB/15A/NA4S2</v>
      </c>
      <c r="B38" s="63" t="str">
        <f>'(01)'!B38</f>
        <v>26 Dunton Road BA</v>
      </c>
      <c r="C38" s="83">
        <f>'(06)'!E38</f>
        <v>0.4694444444444445</v>
      </c>
      <c r="D38" s="84">
        <f>'(06)'!F38</f>
        <v>44015</v>
      </c>
      <c r="E38" s="85">
        <v>0.47916666666666669</v>
      </c>
      <c r="F38" s="156">
        <v>44043</v>
      </c>
      <c r="G38" s="91">
        <f t="shared" ca="1" si="3"/>
        <v>672.23</v>
      </c>
      <c r="H38" s="154">
        <v>17.899999999999999</v>
      </c>
      <c r="I38" s="96"/>
      <c r="J38" s="64" t="s">
        <v>172</v>
      </c>
      <c r="K38" s="65" t="str">
        <f t="shared" si="2"/>
        <v>HARB/15A/NA4S</v>
      </c>
    </row>
    <row r="39" spans="1:11" s="65" customFormat="1" ht="33" customHeight="1" thickTop="1" thickBot="1">
      <c r="A39" s="81" t="str">
        <f t="shared" si="4"/>
        <v>HARB/15A/NA4S3</v>
      </c>
      <c r="B39" s="63" t="str">
        <f>'(01)'!B39</f>
        <v>lampost est of 5 Lutterworth road Walcote</v>
      </c>
      <c r="C39" s="83">
        <f>'(06)'!E39</f>
        <v>0.50763888888888886</v>
      </c>
      <c r="D39" s="84">
        <f>'(06)'!F39</f>
        <v>44015</v>
      </c>
      <c r="E39" s="85">
        <v>0.5180555555555556</v>
      </c>
      <c r="F39" s="156">
        <v>44043</v>
      </c>
      <c r="G39" s="91">
        <f t="shared" ca="1" si="3"/>
        <v>672.25</v>
      </c>
      <c r="H39" s="152">
        <v>12.1</v>
      </c>
      <c r="I39" s="96"/>
      <c r="J39" s="64" t="s">
        <v>173</v>
      </c>
      <c r="K39" s="65" t="str">
        <f t="shared" si="2"/>
        <v>HARB/15A/NA4S</v>
      </c>
    </row>
    <row r="40" spans="1:11" s="65" customFormat="1" ht="33" customHeight="1" thickBot="1">
      <c r="A40" s="81" t="str">
        <f t="shared" si="4"/>
        <v>HARB/15A/NA4S4</v>
      </c>
      <c r="B40" s="63" t="str">
        <f>'(01)'!B40</f>
        <v>sw junction welland park road and northamton road MH</v>
      </c>
      <c r="C40" s="83">
        <f>'(06)'!E40</f>
        <v>0.55138888888888882</v>
      </c>
      <c r="D40" s="84">
        <f>'(06)'!F40</f>
        <v>44015</v>
      </c>
      <c r="E40" s="85">
        <v>0.57361111111111118</v>
      </c>
      <c r="F40" s="156">
        <v>44043</v>
      </c>
      <c r="G40" s="91">
        <f t="shared" ca="1" si="3"/>
        <v>672.53</v>
      </c>
      <c r="H40" s="153">
        <v>19.2</v>
      </c>
      <c r="I40" s="96"/>
      <c r="J40" s="64" t="s">
        <v>174</v>
      </c>
      <c r="K40" s="65" t="str">
        <f t="shared" si="2"/>
        <v>HARB/15A/NA4S</v>
      </c>
    </row>
    <row r="41" spans="1:11" s="65" customFormat="1" ht="21.75" customHeight="1" thickBot="1">
      <c r="A41" s="81" t="str">
        <f t="shared" si="4"/>
        <v>HARB/15A/NA4S5</v>
      </c>
      <c r="B41" s="63" t="str">
        <f>'(01)'!B41</f>
        <v>53 northamton road MH</v>
      </c>
      <c r="C41" s="83">
        <f>'(06)'!E41</f>
        <v>0.55069444444444449</v>
      </c>
      <c r="D41" s="84">
        <f>'(06)'!F41</f>
        <v>44015</v>
      </c>
      <c r="E41" s="85">
        <v>0.57013888888888886</v>
      </c>
      <c r="F41" s="156">
        <v>44043</v>
      </c>
      <c r="G41" s="91">
        <f t="shared" ca="1" si="3"/>
        <v>672.47</v>
      </c>
      <c r="H41" s="153">
        <v>21.1</v>
      </c>
      <c r="I41" s="96"/>
      <c r="J41" s="64" t="s">
        <v>175</v>
      </c>
      <c r="K41" s="65" t="str">
        <f t="shared" si="2"/>
        <v>HARB/15A/NA4S</v>
      </c>
    </row>
    <row r="42" spans="1:11" s="65" customFormat="1" ht="24.75" customHeight="1" thickBot="1">
      <c r="A42" s="81" t="str">
        <f t="shared" si="4"/>
        <v>HARB/15A/NA4S6</v>
      </c>
      <c r="B42" s="63" t="str">
        <f>'(01)'!B42</f>
        <v>7 leicester road MH</v>
      </c>
      <c r="C42" s="83">
        <f>'(06)'!E42</f>
        <v>0.56041666666666667</v>
      </c>
      <c r="D42" s="84">
        <f>'(06)'!F42</f>
        <v>44015</v>
      </c>
      <c r="E42" s="85">
        <v>0.57638888888888895</v>
      </c>
      <c r="F42" s="156">
        <v>44043</v>
      </c>
      <c r="G42" s="91">
        <f t="shared" ca="1" si="3"/>
        <v>672.38</v>
      </c>
      <c r="H42" s="153">
        <v>16.7</v>
      </c>
      <c r="I42" s="96"/>
      <c r="J42" s="64" t="s">
        <v>176</v>
      </c>
      <c r="K42" s="65" t="str">
        <f t="shared" si="2"/>
        <v>HARB/15A/NA4S</v>
      </c>
    </row>
    <row r="43" spans="1:11" s="65" customFormat="1" ht="24" customHeight="1" thickBot="1">
      <c r="A43" s="81" t="str">
        <f>TEXT(K43&amp;(J43-31),0)</f>
        <v>HARB/15A/NA4S1</v>
      </c>
      <c r="B43" s="63" t="str">
        <f>'(01)'!B43</f>
        <v>lamppost outside 12 Springfield Street MH</v>
      </c>
      <c r="C43" s="83">
        <f>'(06)'!E43</f>
        <v>0.55277777777777781</v>
      </c>
      <c r="D43" s="84">
        <f>'(06)'!F43</f>
        <v>44015</v>
      </c>
      <c r="E43" s="85">
        <v>0.57152777777777775</v>
      </c>
      <c r="F43" s="156">
        <v>44043</v>
      </c>
      <c r="G43" s="91">
        <f t="shared" ca="1" si="3"/>
        <v>672.45</v>
      </c>
      <c r="H43" s="153">
        <v>18.5</v>
      </c>
      <c r="I43" s="96"/>
      <c r="J43" s="64" t="s">
        <v>187</v>
      </c>
      <c r="K43" s="65" t="str">
        <f t="shared" si="2"/>
        <v>HARB/15A/NA4S</v>
      </c>
    </row>
    <row r="44" spans="1:11" s="65" customFormat="1" ht="39" customHeight="1" thickBot="1">
      <c r="A44" s="81" t="str">
        <f t="shared" ref="A44:A45" si="5">TEXT(K44&amp;J44,0)</f>
        <v>HARB/15A/NA4S33</v>
      </c>
      <c r="B44" s="63" t="str">
        <f>'(03)'!B44</f>
        <v xml:space="preserve">lamppost carpark adjacent Fleckney Fish bar, High street Fleckney </v>
      </c>
      <c r="C44" s="83">
        <f>'(06)'!E44</f>
        <v>0.43333333333333335</v>
      </c>
      <c r="D44" s="84">
        <f>'(06)'!F44</f>
        <v>44015</v>
      </c>
      <c r="E44" s="85">
        <v>0.44305555555555554</v>
      </c>
      <c r="F44" s="156">
        <v>44043</v>
      </c>
      <c r="G44" s="91">
        <f t="shared" ca="1" si="3"/>
        <v>672.23</v>
      </c>
      <c r="H44" s="153">
        <v>11.2</v>
      </c>
      <c r="I44" s="96"/>
      <c r="J44" s="64" t="s">
        <v>198</v>
      </c>
      <c r="K44" s="65" t="str">
        <f t="shared" si="2"/>
        <v>HARB/15A/NA4S</v>
      </c>
    </row>
    <row r="45" spans="1:11" s="65" customFormat="1" ht="36.75" customHeight="1" thickBot="1">
      <c r="A45" s="81" t="str">
        <f t="shared" si="5"/>
        <v>HARB/15A/NA4S34</v>
      </c>
      <c r="B45" s="63" t="str">
        <f>'(03)'!B45</f>
        <v>lamppost outside thurnby memorial hall, main street, bushby</v>
      </c>
      <c r="C45" s="83">
        <f>'(06)'!E45</f>
        <v>0.4465277777777778</v>
      </c>
      <c r="D45" s="84">
        <f>'(06)'!F45</f>
        <v>44015</v>
      </c>
      <c r="E45" s="85">
        <v>0.4548611111111111</v>
      </c>
      <c r="F45" s="156">
        <v>44043</v>
      </c>
      <c r="G45" s="91">
        <f t="shared" ca="1" si="3"/>
        <v>672.2</v>
      </c>
      <c r="H45" s="153">
        <v>9.5</v>
      </c>
      <c r="I45" s="96"/>
      <c r="J45" s="64" t="s">
        <v>199</v>
      </c>
      <c r="K45" s="65" t="str">
        <f t="shared" si="2"/>
        <v>HARB/15A/NA4S</v>
      </c>
    </row>
    <row r="46" spans="1:11" s="65" customFormat="1" ht="168.75" customHeight="1">
      <c r="A46" s="71"/>
      <c r="B46" s="71"/>
      <c r="C46" s="71"/>
      <c r="D46" s="71"/>
      <c r="E46" s="71"/>
      <c r="F46" s="71"/>
      <c r="G46" s="71"/>
      <c r="H46" s="66"/>
    </row>
    <row r="47" spans="1:11" s="65" customFormat="1" ht="15" customHeight="1">
      <c r="A47" s="71"/>
      <c r="B47" s="71"/>
      <c r="C47" s="71"/>
      <c r="D47" s="71"/>
      <c r="E47" s="71"/>
      <c r="F47" s="71"/>
      <c r="G47" s="71"/>
      <c r="H47" s="66"/>
    </row>
    <row r="48" spans="1:11" s="65" customFormat="1" ht="15" customHeight="1">
      <c r="A48" s="71"/>
      <c r="B48" s="210" t="str">
        <f>'(04)'!$B$48</f>
        <v>Diffusion Tube Laboratory
SOCOTEC
12 Moorbrook
Southmead Industrial Park
Didcot
Oxon
OX11 7HP</v>
      </c>
      <c r="C48" s="210"/>
      <c r="D48" s="210"/>
      <c r="E48" s="210"/>
      <c r="F48" s="71"/>
      <c r="G48" s="71"/>
      <c r="H48" s="66"/>
    </row>
    <row r="49" spans="1:8" s="65" customFormat="1" ht="76.5" customHeight="1">
      <c r="A49" s="86"/>
      <c r="B49" s="210"/>
      <c r="C49" s="210"/>
      <c r="D49" s="210"/>
      <c r="E49" s="210"/>
      <c r="F49" s="86"/>
      <c r="G49" s="86"/>
      <c r="H49" s="66"/>
    </row>
    <row r="50" spans="1:8" s="65" customFormat="1" ht="15" customHeight="1">
      <c r="A50" s="70"/>
      <c r="B50" s="210"/>
      <c r="C50" s="210"/>
      <c r="D50" s="210"/>
      <c r="E50" s="210"/>
      <c r="F50" s="69"/>
      <c r="G50" s="69"/>
      <c r="H50" s="66"/>
    </row>
    <row r="51" spans="1:8" s="65" customFormat="1" ht="15" customHeight="1">
      <c r="A51" s="88"/>
      <c r="B51" s="210"/>
      <c r="C51" s="210"/>
      <c r="D51" s="210"/>
      <c r="E51" s="210"/>
      <c r="F51" s="69"/>
      <c r="G51" s="69"/>
      <c r="H51" s="66"/>
    </row>
    <row r="52" spans="1:8" s="65" customFormat="1" ht="15" customHeight="1">
      <c r="A52" s="90"/>
      <c r="B52" s="210"/>
      <c r="C52" s="210"/>
      <c r="D52" s="210"/>
      <c r="E52" s="210"/>
      <c r="F52" s="90"/>
      <c r="G52" s="90"/>
      <c r="H52" s="66"/>
    </row>
    <row r="53" spans="1:8" s="65" customFormat="1" ht="15" customHeight="1">
      <c r="A53" s="90"/>
      <c r="B53" s="210"/>
      <c r="C53" s="210"/>
      <c r="D53" s="210"/>
      <c r="E53" s="210"/>
      <c r="F53" s="90"/>
      <c r="G53" s="90"/>
      <c r="H53" s="66"/>
    </row>
    <row r="54" spans="1:8" s="67" customFormat="1" ht="30.75" customHeight="1">
      <c r="A54" s="68"/>
      <c r="B54" s="210"/>
      <c r="C54" s="210"/>
      <c r="D54" s="210"/>
      <c r="E54" s="210"/>
      <c r="F54" s="68"/>
      <c r="G54" s="68"/>
      <c r="H54" s="66"/>
    </row>
    <row r="55" spans="1:8" s="67" customFormat="1" ht="30.75" customHeight="1">
      <c r="A55" s="68"/>
      <c r="B55" s="210"/>
      <c r="C55" s="210"/>
      <c r="D55" s="210"/>
      <c r="E55" s="210"/>
      <c r="F55" s="68"/>
      <c r="G55" s="68"/>
      <c r="H55" s="66"/>
    </row>
    <row r="56" spans="1:8" s="68" customFormat="1" ht="30.75" customHeight="1">
      <c r="B56" s="210"/>
      <c r="C56" s="210"/>
      <c r="D56" s="210"/>
      <c r="E56" s="210"/>
      <c r="H56" s="61"/>
    </row>
    <row r="57" spans="1:8" s="68" customFormat="1" ht="30.75" customHeight="1">
      <c r="H57" s="61"/>
    </row>
    <row r="58" spans="1:8" ht="23.25" customHeight="1">
      <c r="A58" s="68"/>
      <c r="B58" s="68"/>
      <c r="C58" s="68"/>
      <c r="D58" s="68"/>
      <c r="E58" s="68"/>
      <c r="F58" s="68"/>
      <c r="G58" s="68"/>
    </row>
    <row r="59" spans="1:8" ht="23.25">
      <c r="A59" s="68"/>
      <c r="B59" s="68"/>
      <c r="C59" s="68"/>
      <c r="D59" s="68"/>
      <c r="E59" s="68"/>
      <c r="F59" s="68"/>
      <c r="G59" s="68"/>
    </row>
    <row r="60" spans="1:8" hidden="1">
      <c r="A60" s="65"/>
      <c r="B60" s="65"/>
      <c r="C60" s="65"/>
      <c r="D60" s="65"/>
      <c r="E60" s="65"/>
      <c r="F60" s="65"/>
      <c r="G60" s="65"/>
    </row>
    <row r="61" spans="1:8" hidden="1">
      <c r="A61" s="65"/>
      <c r="B61" s="65"/>
      <c r="C61" s="65"/>
      <c r="D61" s="65"/>
      <c r="E61" s="65"/>
      <c r="F61" s="65"/>
      <c r="G61" s="65"/>
    </row>
    <row r="62" spans="1:8" hidden="1">
      <c r="A62" s="65"/>
      <c r="B62" s="65"/>
      <c r="C62" s="65"/>
      <c r="D62" s="65"/>
      <c r="E62" s="65"/>
      <c r="F62" s="65"/>
      <c r="G62" s="65"/>
    </row>
    <row r="63" spans="1:8" hidden="1">
      <c r="A63" s="65"/>
      <c r="B63" s="65"/>
      <c r="C63" s="65"/>
      <c r="D63" s="65"/>
      <c r="E63" s="65"/>
      <c r="F63" s="65"/>
      <c r="G63" s="65"/>
    </row>
    <row r="64" spans="1:8" hidden="1">
      <c r="A64" s="65"/>
      <c r="B64" s="65"/>
      <c r="C64" s="65"/>
      <c r="D64" s="65"/>
      <c r="E64" s="65"/>
      <c r="F64" s="65"/>
      <c r="G64" s="65"/>
    </row>
    <row r="65" spans="8:8" hidden="1">
      <c r="H65" s="62"/>
    </row>
    <row r="66" spans="8:8" hidden="1">
      <c r="H66" s="62"/>
    </row>
    <row r="67" spans="8:8" hidden="1">
      <c r="H67" s="62"/>
    </row>
    <row r="68" spans="8:8" hidden="1">
      <c r="H68" s="62"/>
    </row>
    <row r="69" spans="8:8" hidden="1">
      <c r="H69" s="62"/>
    </row>
    <row r="70" spans="8:8" hidden="1">
      <c r="H70" s="62"/>
    </row>
    <row r="71" spans="8:8" hidden="1">
      <c r="H71" s="62"/>
    </row>
    <row r="72" spans="8:8" hidden="1">
      <c r="H72" s="62"/>
    </row>
    <row r="73" spans="8:8" hidden="1">
      <c r="H73" s="62"/>
    </row>
    <row r="74" spans="8:8" hidden="1">
      <c r="H74" s="62"/>
    </row>
    <row r="75" spans="8:8" hidden="1">
      <c r="H75" s="62"/>
    </row>
    <row r="76" spans="8:8" hidden="1">
      <c r="H76" s="62"/>
    </row>
    <row r="77" spans="8:8" hidden="1">
      <c r="H77" s="62"/>
    </row>
    <row r="78" spans="8:8" hidden="1">
      <c r="H78" s="62"/>
    </row>
    <row r="79" spans="8:8" hidden="1">
      <c r="H79" s="62"/>
    </row>
    <row r="80" spans="8:8" hidden="1">
      <c r="H80" s="62"/>
    </row>
    <row r="81" spans="8:8" hidden="1">
      <c r="H81" s="62"/>
    </row>
    <row r="82" spans="8:8" hidden="1">
      <c r="H82" s="62"/>
    </row>
    <row r="83" spans="8:8" hidden="1">
      <c r="H83" s="62"/>
    </row>
    <row r="84" spans="8:8" hidden="1">
      <c r="H84" s="62"/>
    </row>
    <row r="85" spans="8:8" hidden="1">
      <c r="H85" s="62"/>
    </row>
    <row r="86" spans="8:8" hidden="1">
      <c r="H86" s="62"/>
    </row>
    <row r="87" spans="8:8" hidden="1">
      <c r="H87" s="62"/>
    </row>
    <row r="88" spans="8:8" ht="15" customHeight="1">
      <c r="H88" s="62"/>
    </row>
  </sheetData>
  <mergeCells count="24">
    <mergeCell ref="H9:H10"/>
    <mergeCell ref="C10:D10"/>
    <mergeCell ref="E10:F10"/>
    <mergeCell ref="E7:F7"/>
    <mergeCell ref="A9:A11"/>
    <mergeCell ref="B9:B11"/>
    <mergeCell ref="C9:F9"/>
    <mergeCell ref="G9:G11"/>
    <mergeCell ref="B48:E56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97" fitToHeight="0" orientation="portrait" r:id="rId1"/>
  <headerFooter alignWithMargins="0"/>
  <rowBreaks count="2" manualBreakCount="2">
    <brk id="37" max="6" man="1"/>
    <brk id="45" max="6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89"/>
  <sheetViews>
    <sheetView topLeftCell="A37" zoomScale="85" zoomScaleNormal="85" workbookViewId="0">
      <selection activeCell="H46" sqref="H46"/>
    </sheetView>
  </sheetViews>
  <sheetFormatPr defaultColWidth="15.7109375" defaultRowHeight="0" customHeight="1" zeroHeight="1"/>
  <cols>
    <col min="1" max="1" width="9.85546875" style="62" customWidth="1"/>
    <col min="2" max="2" width="16.42578125" style="62" customWidth="1"/>
    <col min="3" max="6" width="12.28515625" style="62" customWidth="1"/>
    <col min="7" max="7" width="11.85546875" style="62" customWidth="1"/>
    <col min="8" max="8" width="15.7109375" style="61"/>
    <col min="9" max="9" width="15.7109375" style="62"/>
    <col min="10" max="10" width="20.7109375" style="62" customWidth="1"/>
    <col min="11" max="11" width="19.855468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'(07)'!C7+1</f>
        <v>5</v>
      </c>
      <c r="D7" s="193"/>
      <c r="E7" s="194" t="s">
        <v>113</v>
      </c>
      <c r="F7" s="194"/>
      <c r="G7" s="78" t="s">
        <v>246</v>
      </c>
    </row>
    <row r="8" spans="1:11" ht="15" customHeight="1" thickBot="1">
      <c r="A8" s="74"/>
      <c r="B8" s="74"/>
      <c r="C8" s="88"/>
      <c r="D8" s="197"/>
      <c r="E8" s="197"/>
      <c r="F8" s="88"/>
      <c r="G8" s="88"/>
    </row>
    <row r="9" spans="1:11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1" s="65" customFormat="1" ht="24" customHeight="1" thickTop="1" thickBot="1">
      <c r="A12" s="80" t="str">
        <f t="shared" ref="A12:A34" si="0">TEXT(K12&amp;J12,0)</f>
        <v>HARB/15A/NA5S01</v>
      </c>
      <c r="B12" s="63" t="str">
        <f>'(01)'!B12</f>
        <v>6 The Terrace Rugby Road</v>
      </c>
      <c r="C12" s="83">
        <f>'(07)'!E12</f>
        <v>0.50902777777777775</v>
      </c>
      <c r="D12" s="84">
        <f>'(07)'!F12</f>
        <v>44043</v>
      </c>
      <c r="E12" s="83">
        <v>0.52222222222222225</v>
      </c>
      <c r="F12" s="156">
        <v>44078</v>
      </c>
      <c r="G12" s="91">
        <f ca="1">IF(ISBLANK(E12),ROUND(((NOW())-($C12+$D12))*24,2),ROUND((($E12+F12)-($C12+$D12))*24,2))</f>
        <v>840.32</v>
      </c>
      <c r="H12" s="152">
        <v>25</v>
      </c>
      <c r="I12" s="174"/>
      <c r="J12" s="64" t="s">
        <v>87</v>
      </c>
      <c r="K12" s="65" t="str">
        <f>TEXT("HARB/15A/NA"&amp;$C$7&amp;"S",0)</f>
        <v>HARB/15A/NA5S</v>
      </c>
    </row>
    <row r="13" spans="1:11" s="65" customFormat="1" ht="24" customHeight="1" thickBot="1">
      <c r="A13" s="80" t="str">
        <f t="shared" si="0"/>
        <v>HARB/15A/NA5S02</v>
      </c>
      <c r="B13" s="63" t="str">
        <f>'(01)'!B13</f>
        <v>Lut. Service Shop</v>
      </c>
      <c r="C13" s="83">
        <f>'(07)'!E13</f>
        <v>0.51111111111111118</v>
      </c>
      <c r="D13" s="84">
        <f>'(07)'!F13</f>
        <v>44043</v>
      </c>
      <c r="E13" s="83">
        <v>0.51944444444444449</v>
      </c>
      <c r="F13" s="156">
        <v>44078</v>
      </c>
      <c r="G13" s="91">
        <f t="shared" ref="G13:G29" ca="1" si="1">IF(ISBLANK(E13),ROUND(((NOW())-($C13+$D13))*24,2),ROUND((($E13+F13)-($C13+$D13))*24,2))</f>
        <v>840.2</v>
      </c>
      <c r="H13" s="153">
        <v>37.9</v>
      </c>
      <c r="I13" s="174"/>
      <c r="J13" s="64" t="s">
        <v>88</v>
      </c>
      <c r="K13" s="65" t="str">
        <f t="shared" ref="K13:K45" si="2">TEXT("HARB/15A/NA"&amp;$C$7&amp;"S",0)</f>
        <v>HARB/15A/NA5S</v>
      </c>
    </row>
    <row r="14" spans="1:11" s="65" customFormat="1" ht="24" customHeight="1" thickBot="1">
      <c r="A14" s="80" t="str">
        <f t="shared" si="0"/>
        <v>HARB/15A/NA5S03</v>
      </c>
      <c r="B14" s="63" t="str">
        <f>'(01)'!B14</f>
        <v>40 regent street lutterworth</v>
      </c>
      <c r="C14" s="83">
        <f>'(07)'!E14</f>
        <v>0.50416666666666665</v>
      </c>
      <c r="D14" s="84">
        <f>'(07)'!F14</f>
        <v>44043</v>
      </c>
      <c r="E14" s="83">
        <v>0.52569444444444446</v>
      </c>
      <c r="F14" s="156">
        <v>44078</v>
      </c>
      <c r="G14" s="91">
        <f t="shared" ca="1" si="1"/>
        <v>840.52</v>
      </c>
      <c r="H14" s="153">
        <v>15.1</v>
      </c>
      <c r="I14" s="174"/>
      <c r="J14" s="64" t="s">
        <v>89</v>
      </c>
      <c r="K14" s="65" t="str">
        <f t="shared" si="2"/>
        <v>HARB/15A/NA5S</v>
      </c>
    </row>
    <row r="15" spans="1:11" s="65" customFormat="1" ht="24" customHeight="1" thickBot="1">
      <c r="A15" s="80" t="str">
        <f t="shared" si="0"/>
        <v>HARB/15A/NA5S04</v>
      </c>
      <c r="B15" s="63" t="str">
        <f>'(01)'!B15</f>
        <v>regent court</v>
      </c>
      <c r="C15" s="83">
        <f>'(07)'!E15</f>
        <v>0.51250000000000007</v>
      </c>
      <c r="D15" s="84">
        <f>'(07)'!F15</f>
        <v>44043</v>
      </c>
      <c r="E15" s="83">
        <v>0.52708333333333335</v>
      </c>
      <c r="F15" s="156">
        <v>44078</v>
      </c>
      <c r="G15" s="91">
        <f t="shared" ca="1" si="1"/>
        <v>840.35</v>
      </c>
      <c r="H15" s="153">
        <v>32.1</v>
      </c>
      <c r="I15" s="174"/>
      <c r="J15" s="64" t="s">
        <v>90</v>
      </c>
      <c r="K15" s="65" t="str">
        <f t="shared" si="2"/>
        <v>HARB/15A/NA5S</v>
      </c>
    </row>
    <row r="16" spans="1:11" s="65" customFormat="1" ht="24" customHeight="1" thickBot="1">
      <c r="A16" s="80" t="str">
        <f t="shared" si="0"/>
        <v>HARB/15A/NA5S05</v>
      </c>
      <c r="B16" s="63" t="str">
        <f>'(01)'!B16</f>
        <v>26 Market Street Lutterworth</v>
      </c>
      <c r="C16" s="83">
        <f>'(07)'!E16</f>
        <v>0.51041666666666663</v>
      </c>
      <c r="D16" s="84">
        <f>'(07)'!F16</f>
        <v>44043</v>
      </c>
      <c r="E16" s="83">
        <v>0.51874999999999993</v>
      </c>
      <c r="F16" s="156">
        <v>44078</v>
      </c>
      <c r="G16" s="91">
        <f t="shared" ca="1" si="1"/>
        <v>840.2</v>
      </c>
      <c r="H16" s="153">
        <v>28.9</v>
      </c>
      <c r="I16" s="174"/>
      <c r="J16" s="64" t="s">
        <v>91</v>
      </c>
      <c r="K16" s="65" t="str">
        <f t="shared" si="2"/>
        <v>HARB/15A/NA5S</v>
      </c>
    </row>
    <row r="17" spans="1:11" s="65" customFormat="1" ht="24" customHeight="1" thickBot="1">
      <c r="A17" s="80" t="str">
        <f t="shared" si="0"/>
        <v>HARB/15A/NA5S06</v>
      </c>
      <c r="B17" s="63" t="str">
        <f>'(01)'!B17</f>
        <v>Homeside main street Theddingworth</v>
      </c>
      <c r="C17" s="83">
        <f>'(07)'!E17</f>
        <v>0.5180555555555556</v>
      </c>
      <c r="D17" s="84">
        <f>'(07)'!F17</f>
        <v>44043</v>
      </c>
      <c r="E17" s="83">
        <v>0.54375000000000007</v>
      </c>
      <c r="F17" s="156">
        <v>44078</v>
      </c>
      <c r="G17" s="91">
        <f t="shared" ca="1" si="1"/>
        <v>840.62</v>
      </c>
      <c r="H17" s="153">
        <v>18.5</v>
      </c>
      <c r="I17" s="174"/>
      <c r="J17" s="64" t="s">
        <v>92</v>
      </c>
      <c r="K17" s="65" t="str">
        <f t="shared" si="2"/>
        <v>HARB/15A/NA5S</v>
      </c>
    </row>
    <row r="18" spans="1:11" s="65" customFormat="1" ht="24" customHeight="1" thickBot="1">
      <c r="A18" s="80" t="str">
        <f t="shared" si="0"/>
        <v>HARB/15A/NA5S07</v>
      </c>
      <c r="B18" s="63" t="str">
        <f>'(01)'!B18</f>
        <v>17 Rugby road Lutterworth</v>
      </c>
      <c r="C18" s="83">
        <f>'(07)'!E18</f>
        <v>0.5083333333333333</v>
      </c>
      <c r="D18" s="84">
        <f>'(07)'!F18</f>
        <v>44043</v>
      </c>
      <c r="E18" s="83">
        <v>0.52361111111111114</v>
      </c>
      <c r="F18" s="156">
        <v>44078</v>
      </c>
      <c r="G18" s="91">
        <f t="shared" ca="1" si="1"/>
        <v>840.37</v>
      </c>
      <c r="H18" s="153">
        <v>24.6</v>
      </c>
      <c r="I18" s="174"/>
      <c r="J18" s="64" t="s">
        <v>93</v>
      </c>
      <c r="K18" s="65" t="str">
        <f t="shared" si="2"/>
        <v>HARB/15A/NA5S</v>
      </c>
    </row>
    <row r="19" spans="1:11" s="65" customFormat="1" ht="24" customHeight="1" thickBot="1">
      <c r="A19" s="80" t="str">
        <f t="shared" si="0"/>
        <v>HARB/15A/NA5S08</v>
      </c>
      <c r="B19" s="63" t="str">
        <f>'(01)'!B19</f>
        <v xml:space="preserve">69 leicester road Kibworth </v>
      </c>
      <c r="C19" s="83">
        <f>'(07)'!E19</f>
        <v>0.43194444444444446</v>
      </c>
      <c r="D19" s="84">
        <f>'(07)'!F19</f>
        <v>44043</v>
      </c>
      <c r="E19" s="83">
        <v>0.43194444444444446</v>
      </c>
      <c r="F19" s="156">
        <v>44078</v>
      </c>
      <c r="G19" s="91">
        <f t="shared" ca="1" si="1"/>
        <v>840</v>
      </c>
      <c r="H19" s="153">
        <v>27.2</v>
      </c>
      <c r="I19" s="174"/>
      <c r="J19" s="64" t="s">
        <v>94</v>
      </c>
      <c r="K19" s="65" t="str">
        <f t="shared" si="2"/>
        <v>HARB/15A/NA5S</v>
      </c>
    </row>
    <row r="20" spans="1:11" s="65" customFormat="1" ht="24" customHeight="1" thickBot="1">
      <c r="A20" s="80" t="str">
        <f t="shared" si="0"/>
        <v>HARB/15A/NA5S09</v>
      </c>
      <c r="B20" s="63" t="str">
        <f>'(01)'!B20</f>
        <v>77 leicester road</v>
      </c>
      <c r="C20" s="83">
        <f>'(07)'!E20</f>
        <v>0.49791666666666662</v>
      </c>
      <c r="D20" s="84">
        <f>'(07)'!F20</f>
        <v>44043</v>
      </c>
      <c r="E20" s="83">
        <v>0.50208333333333333</v>
      </c>
      <c r="F20" s="156">
        <v>44078</v>
      </c>
      <c r="G20" s="91">
        <f t="shared" ca="1" si="1"/>
        <v>840.1</v>
      </c>
      <c r="H20" s="154">
        <v>15.5</v>
      </c>
      <c r="I20" s="174"/>
      <c r="J20" s="64" t="s">
        <v>95</v>
      </c>
      <c r="K20" s="65" t="str">
        <f t="shared" si="2"/>
        <v>HARB/15A/NA5S</v>
      </c>
    </row>
    <row r="21" spans="1:11" s="65" customFormat="1" ht="24" customHeight="1" thickTop="1" thickBot="1">
      <c r="A21" s="80" t="str">
        <f t="shared" si="0"/>
        <v>HARB/15A/NA5S10</v>
      </c>
      <c r="B21" s="63" t="str">
        <f>'(01)'!B21</f>
        <v>Day Nursery</v>
      </c>
      <c r="C21" s="83">
        <f>'(07)'!E21</f>
        <v>0.5</v>
      </c>
      <c r="D21" s="84">
        <f>'(07)'!F21</f>
        <v>44043</v>
      </c>
      <c r="E21" s="83">
        <v>0.50486111111111109</v>
      </c>
      <c r="F21" s="156">
        <v>44078</v>
      </c>
      <c r="G21" s="91">
        <f t="shared" ca="1" si="1"/>
        <v>840.12</v>
      </c>
      <c r="H21" s="152">
        <v>23.7</v>
      </c>
      <c r="I21" s="174"/>
      <c r="J21" s="64" t="s">
        <v>96</v>
      </c>
      <c r="K21" s="65" t="str">
        <f t="shared" si="2"/>
        <v>HARB/15A/NA5S</v>
      </c>
    </row>
    <row r="22" spans="1:11" s="65" customFormat="1" ht="24" customHeight="1" thickBot="1">
      <c r="A22" s="80" t="str">
        <f t="shared" si="0"/>
        <v>HARB/15A/NA5S11</v>
      </c>
      <c r="B22" s="63" t="str">
        <f>'(01)'!B22</f>
        <v>A6 Kibworth</v>
      </c>
      <c r="C22" s="83">
        <f>'(07)'!E22</f>
        <v>0.42152777777777778</v>
      </c>
      <c r="D22" s="84">
        <f>'(07)'!F22</f>
        <v>44043</v>
      </c>
      <c r="E22" s="83">
        <v>0.41944444444444445</v>
      </c>
      <c r="F22" s="156">
        <v>44078</v>
      </c>
      <c r="G22" s="91">
        <f t="shared" ca="1" si="1"/>
        <v>839.95</v>
      </c>
      <c r="H22" s="153">
        <v>23.3</v>
      </c>
      <c r="I22" s="174"/>
      <c r="J22" s="64" t="s">
        <v>97</v>
      </c>
      <c r="K22" s="65" t="str">
        <f t="shared" si="2"/>
        <v>HARB/15A/NA5S</v>
      </c>
    </row>
    <row r="23" spans="1:11" s="65" customFormat="1" ht="24" customHeight="1" thickBot="1">
      <c r="A23" s="80" t="str">
        <f t="shared" si="0"/>
        <v>HARB/15A/NA5S12</v>
      </c>
      <c r="B23" s="63" t="str">
        <f>'(01)'!B23</f>
        <v xml:space="preserve">lamppost outside 78 leicester road kibworth </v>
      </c>
      <c r="C23" s="83">
        <f>'(07)'!E23</f>
        <v>0.43402777777777773</v>
      </c>
      <c r="D23" s="84">
        <f>'(07)'!F23</f>
        <v>44043</v>
      </c>
      <c r="E23" s="83">
        <v>0.43055555555555558</v>
      </c>
      <c r="F23" s="156">
        <v>44078</v>
      </c>
      <c r="G23" s="91">
        <f t="shared" ca="1" si="1"/>
        <v>839.92</v>
      </c>
      <c r="H23" s="153">
        <v>29.3</v>
      </c>
      <c r="I23" s="174"/>
      <c r="J23" s="64" t="s">
        <v>98</v>
      </c>
      <c r="K23" s="65" t="str">
        <f t="shared" si="2"/>
        <v>HARB/15A/NA5S</v>
      </c>
    </row>
    <row r="24" spans="1:11" s="65" customFormat="1" ht="24" customHeight="1" thickBot="1">
      <c r="A24" s="80" t="str">
        <f t="shared" si="0"/>
        <v>HARB/15A/NA5S13</v>
      </c>
      <c r="B24" s="63" t="str">
        <f>'(01)'!B24</f>
        <v>24 Rugby Road Lutterworth</v>
      </c>
      <c r="C24" s="83">
        <f>'(07)'!E24</f>
        <v>0.50694444444444442</v>
      </c>
      <c r="D24" s="84">
        <f>'(07)'!F24</f>
        <v>44043</v>
      </c>
      <c r="E24" s="83">
        <v>0.52083333333333337</v>
      </c>
      <c r="F24" s="156">
        <v>44078</v>
      </c>
      <c r="G24" s="91">
        <f t="shared" ca="1" si="1"/>
        <v>840.33</v>
      </c>
      <c r="H24" s="153">
        <v>28.3</v>
      </c>
      <c r="I24" s="174"/>
      <c r="J24" s="64" t="s">
        <v>99</v>
      </c>
      <c r="K24" s="65" t="str">
        <f t="shared" si="2"/>
        <v>HARB/15A/NA5S</v>
      </c>
    </row>
    <row r="25" spans="1:11" s="65" customFormat="1" ht="24" customHeight="1" thickBot="1">
      <c r="A25" s="80" t="str">
        <f t="shared" si="0"/>
        <v>HARB/15A/NA5S14</v>
      </c>
      <c r="B25" s="63" t="str">
        <f>'(01)'!B25</f>
        <v>sign outside 64 Leicester Road Kibworth</v>
      </c>
      <c r="C25" s="83">
        <f>'(07)'!E25</f>
        <v>0.4236111111111111</v>
      </c>
      <c r="D25" s="84">
        <f>'(07)'!F25</f>
        <v>44043</v>
      </c>
      <c r="E25" s="83">
        <v>0.42152777777777778</v>
      </c>
      <c r="F25" s="156">
        <v>44078</v>
      </c>
      <c r="G25" s="91">
        <f t="shared" ca="1" si="1"/>
        <v>839.95</v>
      </c>
      <c r="H25" s="153">
        <v>40.299999999999997</v>
      </c>
      <c r="I25" s="174"/>
      <c r="J25" s="64" t="s">
        <v>100</v>
      </c>
      <c r="K25" s="65" t="str">
        <f t="shared" si="2"/>
        <v>HARB/15A/NA5S</v>
      </c>
    </row>
    <row r="26" spans="1:11" s="65" customFormat="1" ht="24" customHeight="1" thickBot="1">
      <c r="A26" s="80" t="str">
        <f t="shared" si="0"/>
        <v>HARB/15A/NA5S15</v>
      </c>
      <c r="B26" s="63" t="str">
        <f>'(01)'!B26</f>
        <v xml:space="preserve">signpost just north of 11 Leicester road Kibworth </v>
      </c>
      <c r="C26" s="83">
        <f>'(07)'!E26</f>
        <v>0.42222222222222222</v>
      </c>
      <c r="D26" s="84">
        <f>'(07)'!F26</f>
        <v>44043</v>
      </c>
      <c r="E26" s="83">
        <v>0.42083333333333334</v>
      </c>
      <c r="F26" s="156">
        <v>44078</v>
      </c>
      <c r="G26" s="91">
        <f t="shared" ca="1" si="1"/>
        <v>839.97</v>
      </c>
      <c r="H26" s="153">
        <v>28.8</v>
      </c>
      <c r="I26" s="174"/>
      <c r="J26" s="64" t="s">
        <v>101</v>
      </c>
      <c r="K26" s="65" t="str">
        <f t="shared" si="2"/>
        <v>HARB/15A/NA5S</v>
      </c>
    </row>
    <row r="27" spans="1:11" s="65" customFormat="1" ht="24" customHeight="1" thickBot="1">
      <c r="A27" s="80" t="str">
        <f t="shared" si="0"/>
        <v>HARB/15A/NA5S16</v>
      </c>
      <c r="B27" s="63" t="str">
        <f>'(01)'!B27</f>
        <v xml:space="preserve">pizza Express st marys road </v>
      </c>
      <c r="C27" s="83">
        <f>'(07)'!E27</f>
        <v>0.57361111111111118</v>
      </c>
      <c r="D27" s="84">
        <f>'(07)'!F27</f>
        <v>44043</v>
      </c>
      <c r="E27" s="151">
        <v>0.57986111111111105</v>
      </c>
      <c r="F27" s="156">
        <v>44078</v>
      </c>
      <c r="G27" s="91">
        <f t="shared" ca="1" si="1"/>
        <v>840.15</v>
      </c>
      <c r="H27" s="153">
        <v>25.5</v>
      </c>
      <c r="I27" s="174"/>
      <c r="J27" s="64" t="s">
        <v>102</v>
      </c>
      <c r="K27" s="65" t="str">
        <f t="shared" si="2"/>
        <v>HARB/15A/NA5S</v>
      </c>
    </row>
    <row r="28" spans="1:11" s="65" customFormat="1" ht="24" customHeight="1" thickBot="1">
      <c r="A28" s="80" t="str">
        <f t="shared" si="0"/>
        <v>HARB/15A/NA5S17</v>
      </c>
      <c r="B28" s="63" t="str">
        <f>'(01)'!B28</f>
        <v>Jazz Hair</v>
      </c>
      <c r="C28" s="83">
        <f>'(07)'!E28</f>
        <v>0.50972222222222219</v>
      </c>
      <c r="D28" s="84">
        <f>'(07)'!F28</f>
        <v>44043</v>
      </c>
      <c r="E28" s="83">
        <v>0.52152777777777781</v>
      </c>
      <c r="F28" s="156">
        <v>44078</v>
      </c>
      <c r="G28" s="91">
        <f t="shared" ca="1" si="1"/>
        <v>840.28</v>
      </c>
      <c r="H28" s="153">
        <v>33.5</v>
      </c>
      <c r="I28" s="174"/>
      <c r="J28" s="64" t="s">
        <v>103</v>
      </c>
      <c r="K28" s="65" t="str">
        <f t="shared" si="2"/>
        <v>HARB/15A/NA5S</v>
      </c>
    </row>
    <row r="29" spans="1:11" s="65" customFormat="1" ht="24" customHeight="1" thickBot="1">
      <c r="A29" s="81" t="str">
        <f t="shared" si="0"/>
        <v>HARB/15A/NA5S18</v>
      </c>
      <c r="B29" s="63" t="str">
        <f>'(01)'!B29</f>
        <v>Spencerdene main street theddingworth</v>
      </c>
      <c r="C29" s="83">
        <f>'(07)'!E29</f>
        <v>0.52847222222222223</v>
      </c>
      <c r="D29" s="84">
        <f>'(07)'!F29</f>
        <v>44043</v>
      </c>
      <c r="E29" s="85">
        <v>0.54513888888888895</v>
      </c>
      <c r="F29" s="156">
        <v>44078</v>
      </c>
      <c r="G29" s="91">
        <f t="shared" ca="1" si="1"/>
        <v>840.4</v>
      </c>
      <c r="H29" s="154">
        <v>13.8</v>
      </c>
      <c r="I29" s="174"/>
      <c r="J29" s="64" t="s">
        <v>104</v>
      </c>
      <c r="K29" s="65" t="str">
        <f t="shared" si="2"/>
        <v>HARB/15A/NA5S</v>
      </c>
    </row>
    <row r="30" spans="1:11" s="65" customFormat="1" ht="24" customHeight="1" thickTop="1" thickBot="1">
      <c r="A30" s="81" t="str">
        <f t="shared" si="0"/>
        <v>HARB/15A/NA5S19</v>
      </c>
      <c r="B30" s="63" t="str">
        <f>'(01)'!B30</f>
        <v xml:space="preserve">Alma House, Watling Street Claybrooke Parva </v>
      </c>
      <c r="C30" s="83">
        <f>'(07)'!E30</f>
        <v>0.48819444444444443</v>
      </c>
      <c r="D30" s="84">
        <f>'(07)'!F30</f>
        <v>44043</v>
      </c>
      <c r="E30" s="85">
        <v>0.49236111111111108</v>
      </c>
      <c r="F30" s="156">
        <v>44078</v>
      </c>
      <c r="G30" s="91">
        <f ca="1">IF(ISBLANK(E30),ROUND(((NOW())-($C30+$D30))*24,2),ROUND((($E30+F30)-($C30+$D30))*24,2))</f>
        <v>840.1</v>
      </c>
      <c r="H30" s="152">
        <v>22.6</v>
      </c>
      <c r="I30" s="174"/>
      <c r="J30" s="64" t="s">
        <v>117</v>
      </c>
      <c r="K30" s="65" t="str">
        <f t="shared" si="2"/>
        <v>HARB/15A/NA5S</v>
      </c>
    </row>
    <row r="31" spans="1:11" s="65" customFormat="1" ht="24" customHeight="1" thickBot="1">
      <c r="A31" s="81" t="str">
        <f t="shared" si="0"/>
        <v>HARB/15A/NA5S20</v>
      </c>
      <c r="B31" s="63" t="str">
        <f>'(01)'!B31</f>
        <v>sign post outside White House Farm Watling street</v>
      </c>
      <c r="C31" s="83">
        <f>'(07)'!E31</f>
        <v>0.49027777777777781</v>
      </c>
      <c r="D31" s="84">
        <f>'(07)'!F31</f>
        <v>44043</v>
      </c>
      <c r="E31" s="85">
        <v>0.49374999999999997</v>
      </c>
      <c r="F31" s="156">
        <v>44078</v>
      </c>
      <c r="G31" s="91">
        <f ca="1">IF(ISBLANK(E31),ROUND(((NOW())-($C31+$D31))*24,2),ROUND((($E31+F31)-($C31+$D31))*24,2))</f>
        <v>840.08</v>
      </c>
      <c r="H31" s="153">
        <v>18.100000000000001</v>
      </c>
      <c r="I31" s="174"/>
      <c r="J31" s="64" t="s">
        <v>118</v>
      </c>
      <c r="K31" s="65" t="str">
        <f t="shared" si="2"/>
        <v>HARB/15A/NA5S</v>
      </c>
    </row>
    <row r="32" spans="1:11" s="65" customFormat="1" ht="24" customHeight="1" thickBot="1">
      <c r="A32" s="81" t="str">
        <f t="shared" si="0"/>
        <v>HARB/15A/NA5S21</v>
      </c>
      <c r="B32" s="63" t="str">
        <f>'(01)'!B32</f>
        <v>coach and horse kibworth</v>
      </c>
      <c r="C32" s="83">
        <f>'(07)'!E32</f>
        <v>0.42083333333333334</v>
      </c>
      <c r="D32" s="84">
        <f>'(07)'!F32</f>
        <v>44043</v>
      </c>
      <c r="E32" s="85">
        <v>0.41805555555555557</v>
      </c>
      <c r="F32" s="156">
        <v>44078</v>
      </c>
      <c r="G32" s="91">
        <f t="shared" ref="G32:G45" ca="1" si="3">IF(ISBLANK(E32),ROUND(((NOW())-($C32+$D32))*24,2),ROUND((($E32+F32)-($C32+$D32))*24,2))</f>
        <v>839.93</v>
      </c>
      <c r="H32" s="153">
        <v>14.1</v>
      </c>
      <c r="I32" s="174"/>
      <c r="J32" s="64" t="s">
        <v>154</v>
      </c>
      <c r="K32" s="65" t="str">
        <f t="shared" si="2"/>
        <v>HARB/15A/NA5S</v>
      </c>
    </row>
    <row r="33" spans="1:11" s="65" customFormat="1" ht="24" customHeight="1" thickBot="1">
      <c r="A33" s="81" t="str">
        <f t="shared" si="0"/>
        <v>HARB/15A/NA5S22</v>
      </c>
      <c r="B33" s="63" t="str">
        <f>'(01)'!B33</f>
        <v>lamppost 29 church road kibworth</v>
      </c>
      <c r="C33" s="83">
        <f>'(07)'!E33</f>
        <v>0.4201388888888889</v>
      </c>
      <c r="D33" s="84">
        <f>'(07)'!F33</f>
        <v>44043</v>
      </c>
      <c r="E33" s="85">
        <v>0.41666666666666669</v>
      </c>
      <c r="F33" s="156">
        <v>44078</v>
      </c>
      <c r="G33" s="91">
        <f t="shared" ca="1" si="3"/>
        <v>839.92</v>
      </c>
      <c r="H33" s="153">
        <v>14.2</v>
      </c>
      <c r="I33" s="96"/>
      <c r="J33" s="64" t="s">
        <v>155</v>
      </c>
      <c r="K33" s="65" t="str">
        <f t="shared" si="2"/>
        <v>HARB/15A/NA5S</v>
      </c>
    </row>
    <row r="34" spans="1:11" s="65" customFormat="1" ht="24" customHeight="1" thickBot="1">
      <c r="A34" s="81" t="str">
        <f t="shared" si="0"/>
        <v>HARB/15A/NA5S23</v>
      </c>
      <c r="B34" s="63" t="str">
        <f>'(01)'!B34</f>
        <v>106 main street kibworth</v>
      </c>
      <c r="C34" s="83">
        <f>'(07)'!E34</f>
        <v>0.43124999999999997</v>
      </c>
      <c r="D34" s="84">
        <f>'(07)'!F34</f>
        <v>44043</v>
      </c>
      <c r="E34" s="85">
        <v>0.4291666666666667</v>
      </c>
      <c r="F34" s="156">
        <v>44078</v>
      </c>
      <c r="G34" s="91">
        <f t="shared" ca="1" si="3"/>
        <v>839.95</v>
      </c>
      <c r="H34" s="153">
        <v>15.3</v>
      </c>
      <c r="I34" s="96"/>
      <c r="J34" s="64" t="s">
        <v>156</v>
      </c>
      <c r="K34" s="65" t="str">
        <f t="shared" si="2"/>
        <v>HARB/15A/NA5S</v>
      </c>
    </row>
    <row r="35" spans="1:11" s="65" customFormat="1" ht="24" customHeight="1" thickBot="1">
      <c r="A35" s="81" t="str">
        <f>TEXT(K35&amp;(J35-23),0)</f>
        <v>HARB/15A/NA5S1</v>
      </c>
      <c r="B35" s="63" t="str">
        <f>'(01)'!B35</f>
        <v>lampost outside 52 Leicester Road</v>
      </c>
      <c r="C35" s="83">
        <f>'(07)'!E35</f>
        <v>0.41805555555555557</v>
      </c>
      <c r="D35" s="84">
        <f>'(07)'!F35</f>
        <v>44043</v>
      </c>
      <c r="E35" s="85">
        <v>0.41388888888888892</v>
      </c>
      <c r="F35" s="156">
        <v>44078</v>
      </c>
      <c r="G35" s="91">
        <f t="shared" ca="1" si="3"/>
        <v>839.9</v>
      </c>
      <c r="H35" s="153">
        <v>14</v>
      </c>
      <c r="I35" s="96"/>
      <c r="J35" s="64" t="s">
        <v>165</v>
      </c>
      <c r="K35" s="65" t="str">
        <f t="shared" si="2"/>
        <v>HARB/15A/NA5S</v>
      </c>
    </row>
    <row r="36" spans="1:11" s="65" customFormat="1" ht="33" customHeight="1" thickBot="1">
      <c r="A36" s="81" t="str">
        <f>TEXT(K36&amp;(J36-23),0)</f>
        <v>HARB/15A/NA5S2</v>
      </c>
      <c r="B36" s="63" t="str">
        <f>'(01)'!B36</f>
        <v xml:space="preserve">road sign on leicester road, rear of 9 Milestone Close </v>
      </c>
      <c r="C36" s="83">
        <f>'(07)'!E36</f>
        <v>0.41875000000000001</v>
      </c>
      <c r="D36" s="84">
        <f>'(07)'!F36</f>
        <v>44043</v>
      </c>
      <c r="E36" s="85">
        <v>0.4145833333333333</v>
      </c>
      <c r="F36" s="156">
        <v>44078</v>
      </c>
      <c r="G36" s="91">
        <f t="shared" ca="1" si="3"/>
        <v>839.9</v>
      </c>
      <c r="H36" s="153">
        <v>17.399999999999999</v>
      </c>
      <c r="I36" s="96"/>
      <c r="J36" s="64" t="s">
        <v>166</v>
      </c>
      <c r="K36" s="65" t="str">
        <f t="shared" si="2"/>
        <v>HARB/15A/NA5S</v>
      </c>
    </row>
    <row r="37" spans="1:11" s="65" customFormat="1" ht="33" customHeight="1" thickBot="1">
      <c r="A37" s="81" t="str">
        <f>TEXT(K37&amp;(J37-25),0)</f>
        <v>HARB/15A/NA5S1</v>
      </c>
      <c r="B37" s="63" t="str">
        <f>'(01)'!B37</f>
        <v>3 dunton road BA</v>
      </c>
      <c r="C37" s="83">
        <f>'(07)'!E37</f>
        <v>0.4777777777777778</v>
      </c>
      <c r="D37" s="84">
        <f>'(07)'!F37</f>
        <v>44043</v>
      </c>
      <c r="E37" s="85">
        <v>0.48055555555555557</v>
      </c>
      <c r="F37" s="156">
        <v>44078</v>
      </c>
      <c r="G37" s="91">
        <f t="shared" ca="1" si="3"/>
        <v>840.07</v>
      </c>
      <c r="H37" s="153">
        <v>20.399999999999999</v>
      </c>
      <c r="I37" s="96"/>
      <c r="J37" s="64" t="s">
        <v>171</v>
      </c>
      <c r="K37" s="65" t="str">
        <f t="shared" si="2"/>
        <v>HARB/15A/NA5S</v>
      </c>
    </row>
    <row r="38" spans="1:11" s="65" customFormat="1" ht="33" customHeight="1" thickBot="1">
      <c r="A38" s="81" t="str">
        <f t="shared" ref="A38:A42" si="4">TEXT(K38&amp;(J38-25),0)</f>
        <v>HARB/15A/NA5S2</v>
      </c>
      <c r="B38" s="63" t="str">
        <f>'(01)'!B38</f>
        <v>26 Dunton Road BA</v>
      </c>
      <c r="C38" s="83">
        <f>'(07)'!E38</f>
        <v>0.47916666666666669</v>
      </c>
      <c r="D38" s="84">
        <f>'(07)'!F38</f>
        <v>44043</v>
      </c>
      <c r="E38" s="85">
        <v>0.48125000000000001</v>
      </c>
      <c r="F38" s="156">
        <v>44078</v>
      </c>
      <c r="G38" s="91">
        <f t="shared" ca="1" si="3"/>
        <v>840.05</v>
      </c>
      <c r="H38" s="154">
        <v>17.399999999999999</v>
      </c>
      <c r="I38" s="96"/>
      <c r="J38" s="64" t="s">
        <v>172</v>
      </c>
      <c r="K38" s="65" t="str">
        <f t="shared" si="2"/>
        <v>HARB/15A/NA5S</v>
      </c>
    </row>
    <row r="39" spans="1:11" s="65" customFormat="1" ht="33" customHeight="1" thickTop="1" thickBot="1">
      <c r="A39" s="81" t="str">
        <f t="shared" si="4"/>
        <v>HARB/15A/NA5S3</v>
      </c>
      <c r="B39" s="63" t="str">
        <f>'(01)'!B39</f>
        <v>lampost est of 5 Lutterworth road Walcote</v>
      </c>
      <c r="C39" s="83">
        <f>'(07)'!E39</f>
        <v>0.5180555555555556</v>
      </c>
      <c r="D39" s="84">
        <f>'(07)'!F39</f>
        <v>44043</v>
      </c>
      <c r="E39" s="85">
        <v>0.53680555555555554</v>
      </c>
      <c r="F39" s="156">
        <v>44078</v>
      </c>
      <c r="G39" s="91">
        <f t="shared" ca="1" si="3"/>
        <v>840.45</v>
      </c>
      <c r="H39" s="152">
        <v>12.5</v>
      </c>
      <c r="I39" s="96"/>
      <c r="J39" s="64" t="s">
        <v>173</v>
      </c>
      <c r="K39" s="65" t="str">
        <f t="shared" si="2"/>
        <v>HARB/15A/NA5S</v>
      </c>
    </row>
    <row r="40" spans="1:11" s="65" customFormat="1" ht="33" customHeight="1" thickBot="1">
      <c r="A40" s="81" t="str">
        <f t="shared" si="4"/>
        <v>HARB/15A/NA5S4</v>
      </c>
      <c r="B40" s="63" t="str">
        <f>'(01)'!B40</f>
        <v>sw junction welland park road and northamton road MH</v>
      </c>
      <c r="C40" s="83">
        <f>'(07)'!E40</f>
        <v>0.57361111111111118</v>
      </c>
      <c r="D40" s="84">
        <f>'(07)'!F40</f>
        <v>44043</v>
      </c>
      <c r="E40" s="85">
        <v>0.57430555555555551</v>
      </c>
      <c r="F40" s="156">
        <v>44078</v>
      </c>
      <c r="G40" s="91">
        <f t="shared" ca="1" si="3"/>
        <v>840.02</v>
      </c>
      <c r="H40" s="153">
        <v>25.5</v>
      </c>
      <c r="I40" s="96"/>
      <c r="J40" s="64" t="s">
        <v>174</v>
      </c>
      <c r="K40" s="65" t="str">
        <f t="shared" si="2"/>
        <v>HARB/15A/NA5S</v>
      </c>
    </row>
    <row r="41" spans="1:11" s="65" customFormat="1" ht="33" customHeight="1" thickBot="1">
      <c r="A41" s="81" t="str">
        <f t="shared" si="4"/>
        <v>HARB/15A/NA5S5</v>
      </c>
      <c r="B41" s="63" t="str">
        <f>'(01)'!B41</f>
        <v>53 northamton road MH</v>
      </c>
      <c r="C41" s="83">
        <f>'(07)'!E41</f>
        <v>0.57013888888888886</v>
      </c>
      <c r="D41" s="84">
        <f>'(07)'!F41</f>
        <v>44043</v>
      </c>
      <c r="E41" s="182" t="s">
        <v>200</v>
      </c>
      <c r="F41" s="156">
        <v>44078</v>
      </c>
      <c r="G41" s="91" t="e">
        <f t="shared" ca="1" si="3"/>
        <v>#VALUE!</v>
      </c>
      <c r="H41" s="153"/>
      <c r="I41" s="96"/>
      <c r="J41" s="64" t="s">
        <v>175</v>
      </c>
      <c r="K41" s="65" t="str">
        <f t="shared" si="2"/>
        <v>HARB/15A/NA5S</v>
      </c>
    </row>
    <row r="42" spans="1:11" s="65" customFormat="1" ht="33" customHeight="1" thickBot="1">
      <c r="A42" s="81" t="str">
        <f t="shared" si="4"/>
        <v>HARB/15A/NA5S6</v>
      </c>
      <c r="B42" s="63" t="str">
        <f>'(01)'!B42</f>
        <v>7 leicester road MH</v>
      </c>
      <c r="C42" s="83">
        <f>'(07)'!E42</f>
        <v>0.57638888888888895</v>
      </c>
      <c r="D42" s="84">
        <f>'(07)'!F42</f>
        <v>44043</v>
      </c>
      <c r="E42" s="85">
        <v>0.58472222222222225</v>
      </c>
      <c r="F42" s="156">
        <v>44078</v>
      </c>
      <c r="G42" s="91">
        <f t="shared" ca="1" si="3"/>
        <v>840.2</v>
      </c>
      <c r="H42" s="153">
        <v>24.5</v>
      </c>
      <c r="I42" s="96"/>
      <c r="J42" s="64" t="s">
        <v>176</v>
      </c>
      <c r="K42" s="65" t="str">
        <f t="shared" si="2"/>
        <v>HARB/15A/NA5S</v>
      </c>
    </row>
    <row r="43" spans="1:11" s="65" customFormat="1" ht="24" customHeight="1" thickBot="1">
      <c r="A43" s="81" t="str">
        <f>TEXT(K43&amp;(J43-31),0)</f>
        <v>HARB/15A/NA5S1</v>
      </c>
      <c r="B43" s="63" t="str">
        <f>'(01)'!B43</f>
        <v>lamppost outside 12 Springfield Street MH</v>
      </c>
      <c r="C43" s="83">
        <f>'(07)'!E43</f>
        <v>0.57152777777777775</v>
      </c>
      <c r="D43" s="84">
        <f>'(07)'!F43</f>
        <v>44043</v>
      </c>
      <c r="E43" s="85">
        <v>0.57638888888888895</v>
      </c>
      <c r="F43" s="156">
        <v>44078</v>
      </c>
      <c r="G43" s="91">
        <f t="shared" ca="1" si="3"/>
        <v>840.12</v>
      </c>
      <c r="H43" s="153">
        <v>23</v>
      </c>
      <c r="I43" s="96"/>
      <c r="J43" s="64" t="s">
        <v>187</v>
      </c>
      <c r="K43" s="65" t="str">
        <f t="shared" si="2"/>
        <v>HARB/15A/NA5S</v>
      </c>
    </row>
    <row r="44" spans="1:11" s="65" customFormat="1" ht="47.25" customHeight="1" thickBot="1">
      <c r="A44" s="81" t="str">
        <f t="shared" ref="A44:A45" si="5">TEXT(K44&amp;J44,0)</f>
        <v>HARB/15A/NA5S33</v>
      </c>
      <c r="B44" s="63" t="str">
        <f>'(03)'!B44</f>
        <v xml:space="preserve">lamppost carpark adjacent Fleckney Fish bar, High street Fleckney </v>
      </c>
      <c r="C44" s="83">
        <f>'(07)'!E44</f>
        <v>0.44305555555555554</v>
      </c>
      <c r="D44" s="84">
        <f>'(07)'!F44</f>
        <v>44043</v>
      </c>
      <c r="E44" s="85">
        <v>0.44305555555555554</v>
      </c>
      <c r="F44" s="156">
        <v>44078</v>
      </c>
      <c r="G44" s="91">
        <f t="shared" ca="1" si="3"/>
        <v>840</v>
      </c>
      <c r="H44" s="153">
        <v>13.7</v>
      </c>
      <c r="I44" s="96"/>
      <c r="J44" s="64" t="s">
        <v>198</v>
      </c>
      <c r="K44" s="65" t="str">
        <f t="shared" si="2"/>
        <v>HARB/15A/NA5S</v>
      </c>
    </row>
    <row r="45" spans="1:11" s="65" customFormat="1" ht="54" customHeight="1" thickBot="1">
      <c r="A45" s="81" t="str">
        <f t="shared" si="5"/>
        <v>HARB/15A/NA5S34</v>
      </c>
      <c r="B45" s="63" t="str">
        <f>'(03)'!B45</f>
        <v>lamppost outside thurnby memorial hall, main street, bushby</v>
      </c>
      <c r="C45" s="83">
        <f>'(07)'!E45</f>
        <v>0.4548611111111111</v>
      </c>
      <c r="D45" s="84">
        <f>'(07)'!F45</f>
        <v>44043</v>
      </c>
      <c r="E45" s="85">
        <v>0.4548611111111111</v>
      </c>
      <c r="F45" s="156">
        <v>44078</v>
      </c>
      <c r="G45" s="91">
        <f t="shared" ca="1" si="3"/>
        <v>840</v>
      </c>
      <c r="H45" s="153">
        <v>8.6999999999999993</v>
      </c>
      <c r="I45" s="96"/>
      <c r="J45" s="64" t="s">
        <v>199</v>
      </c>
      <c r="K45" s="65" t="str">
        <f t="shared" si="2"/>
        <v>HARB/15A/NA5S</v>
      </c>
    </row>
    <row r="46" spans="1:11" s="65" customFormat="1" ht="165" customHeight="1">
      <c r="A46" s="93"/>
      <c r="B46" s="71"/>
      <c r="C46" s="71"/>
      <c r="D46" s="71"/>
      <c r="E46" s="71"/>
      <c r="F46" s="71"/>
      <c r="G46" s="71"/>
      <c r="H46" s="66"/>
    </row>
    <row r="47" spans="1:11" s="65" customFormat="1" ht="15" customHeight="1">
      <c r="A47" s="71"/>
      <c r="B47" s="71"/>
      <c r="C47" s="71"/>
      <c r="D47" s="71"/>
      <c r="E47" s="71"/>
      <c r="F47" s="71"/>
      <c r="G47" s="71"/>
      <c r="H47" s="66"/>
    </row>
    <row r="48" spans="1:11" s="65" customFormat="1" ht="15" customHeight="1">
      <c r="A48" s="71"/>
      <c r="B48" s="210" t="str">
        <f>'(04)'!$B$48</f>
        <v>Diffusion Tube Laboratory
SOCOTEC
12 Moorbrook
Southmead Industrial Park
Didcot
Oxon
OX11 7HP</v>
      </c>
      <c r="C48" s="210"/>
      <c r="D48" s="210"/>
      <c r="E48" s="210"/>
      <c r="F48" s="71"/>
      <c r="G48" s="71"/>
      <c r="H48" s="66"/>
    </row>
    <row r="49" spans="1:8" s="65" customFormat="1" ht="76.5" customHeight="1">
      <c r="A49" s="71"/>
      <c r="B49" s="210"/>
      <c r="C49" s="210"/>
      <c r="D49" s="210"/>
      <c r="E49" s="210"/>
      <c r="F49" s="86"/>
      <c r="G49" s="86"/>
      <c r="H49" s="66"/>
    </row>
    <row r="50" spans="1:8" s="65" customFormat="1" ht="15" customHeight="1">
      <c r="A50" s="86"/>
      <c r="B50" s="210"/>
      <c r="C50" s="210"/>
      <c r="D50" s="210"/>
      <c r="E50" s="210"/>
      <c r="F50" s="69"/>
      <c r="G50" s="69"/>
      <c r="H50" s="66"/>
    </row>
    <row r="51" spans="1:8" s="65" customFormat="1" ht="15" customHeight="1">
      <c r="A51" s="70"/>
      <c r="B51" s="210"/>
      <c r="C51" s="210"/>
      <c r="D51" s="210"/>
      <c r="E51" s="210"/>
      <c r="F51" s="69"/>
      <c r="G51" s="69"/>
      <c r="H51" s="66"/>
    </row>
    <row r="52" spans="1:8" s="65" customFormat="1" ht="15" customHeight="1">
      <c r="A52" s="88"/>
      <c r="B52" s="210"/>
      <c r="C52" s="210"/>
      <c r="D52" s="210"/>
      <c r="E52" s="210"/>
      <c r="F52" s="90"/>
      <c r="G52" s="90"/>
      <c r="H52" s="66"/>
    </row>
    <row r="53" spans="1:8" s="65" customFormat="1" ht="15" customHeight="1">
      <c r="A53" s="90"/>
      <c r="B53" s="210"/>
      <c r="C53" s="210"/>
      <c r="D53" s="210"/>
      <c r="E53" s="210"/>
      <c r="F53" s="90"/>
      <c r="G53" s="90"/>
      <c r="H53" s="66"/>
    </row>
    <row r="54" spans="1:8" s="67" customFormat="1" ht="30.75" customHeight="1">
      <c r="A54" s="90"/>
      <c r="B54" s="210"/>
      <c r="C54" s="210"/>
      <c r="D54" s="210"/>
      <c r="E54" s="210"/>
      <c r="F54" s="68"/>
      <c r="G54" s="68"/>
      <c r="H54" s="66"/>
    </row>
    <row r="55" spans="1:8" s="67" customFormat="1" ht="30.75" customHeight="1">
      <c r="A55" s="68"/>
      <c r="B55" s="210"/>
      <c r="C55" s="210"/>
      <c r="D55" s="210"/>
      <c r="E55" s="210"/>
      <c r="F55" s="68"/>
      <c r="G55" s="68"/>
      <c r="H55" s="66"/>
    </row>
    <row r="56" spans="1:8" s="68" customFormat="1" ht="30.75" customHeight="1">
      <c r="B56" s="210"/>
      <c r="C56" s="210"/>
      <c r="D56" s="210"/>
      <c r="E56" s="210"/>
      <c r="H56" s="61"/>
    </row>
    <row r="57" spans="1:8" s="68" customFormat="1" ht="30.75" customHeight="1">
      <c r="H57" s="61"/>
    </row>
    <row r="58" spans="1:8" ht="23.25" customHeight="1">
      <c r="A58" s="68"/>
      <c r="B58" s="68"/>
      <c r="C58" s="68"/>
      <c r="D58" s="68"/>
      <c r="E58" s="68"/>
      <c r="F58" s="68"/>
      <c r="G58" s="68"/>
    </row>
    <row r="59" spans="1:8" ht="23.25">
      <c r="A59" s="68"/>
      <c r="B59" s="68"/>
      <c r="C59" s="68"/>
      <c r="D59" s="68"/>
      <c r="E59" s="68"/>
      <c r="F59" s="68"/>
      <c r="G59" s="68"/>
    </row>
    <row r="60" spans="1:8" ht="23.25" hidden="1">
      <c r="A60" s="68"/>
      <c r="B60" s="65"/>
      <c r="C60" s="65"/>
      <c r="D60" s="65"/>
      <c r="E60" s="65"/>
      <c r="F60" s="65"/>
      <c r="G60" s="65"/>
    </row>
    <row r="61" spans="1:8" ht="15" hidden="1">
      <c r="A61" s="65"/>
      <c r="B61" s="65"/>
      <c r="C61" s="65"/>
      <c r="D61" s="65"/>
      <c r="E61" s="65"/>
      <c r="F61" s="65"/>
      <c r="G61" s="65"/>
    </row>
    <row r="62" spans="1:8" ht="15" hidden="1">
      <c r="A62" s="65"/>
      <c r="B62" s="65"/>
      <c r="C62" s="65"/>
      <c r="D62" s="65"/>
      <c r="E62" s="65"/>
      <c r="F62" s="65"/>
      <c r="G62" s="65"/>
    </row>
    <row r="63" spans="1:8" ht="15" hidden="1">
      <c r="A63" s="65"/>
      <c r="B63" s="65"/>
      <c r="C63" s="65"/>
      <c r="D63" s="65"/>
      <c r="E63" s="65"/>
      <c r="F63" s="65"/>
      <c r="G63" s="65"/>
    </row>
    <row r="64" spans="1:8" ht="15" hidden="1">
      <c r="A64" s="65"/>
      <c r="B64" s="65"/>
      <c r="C64" s="65"/>
      <c r="D64" s="65"/>
      <c r="E64" s="65"/>
      <c r="F64" s="65"/>
      <c r="G64" s="65"/>
    </row>
    <row r="65" spans="1:8" ht="15" hidden="1">
      <c r="A65" s="65"/>
      <c r="H65" s="62"/>
    </row>
    <row r="66" spans="1:8" ht="15" hidden="1">
      <c r="H66" s="62"/>
    </row>
    <row r="67" spans="1:8" ht="15" hidden="1">
      <c r="H67" s="62"/>
    </row>
    <row r="68" spans="1:8" ht="15" hidden="1">
      <c r="H68" s="62"/>
    </row>
    <row r="69" spans="1:8" ht="15" hidden="1">
      <c r="H69" s="62"/>
    </row>
    <row r="70" spans="1:8" ht="15" hidden="1">
      <c r="H70" s="62"/>
    </row>
    <row r="71" spans="1:8" ht="15" hidden="1">
      <c r="H71" s="62"/>
    </row>
    <row r="72" spans="1:8" ht="15" hidden="1">
      <c r="H72" s="62"/>
    </row>
    <row r="73" spans="1:8" ht="15" hidden="1">
      <c r="H73" s="62"/>
    </row>
    <row r="74" spans="1:8" ht="15" hidden="1">
      <c r="H74" s="62"/>
    </row>
    <row r="75" spans="1:8" ht="15" hidden="1">
      <c r="H75" s="62"/>
    </row>
    <row r="76" spans="1:8" ht="15" hidden="1">
      <c r="H76" s="62"/>
    </row>
    <row r="77" spans="1:8" ht="15" hidden="1">
      <c r="H77" s="62"/>
    </row>
    <row r="78" spans="1:8" ht="15" hidden="1">
      <c r="H78" s="62"/>
    </row>
    <row r="79" spans="1:8" ht="15" hidden="1">
      <c r="H79" s="62"/>
    </row>
    <row r="80" spans="1:8" ht="15" hidden="1">
      <c r="H80" s="62"/>
    </row>
    <row r="81" spans="8:8" ht="15" hidden="1">
      <c r="H81" s="62"/>
    </row>
    <row r="82" spans="8:8" ht="15" hidden="1">
      <c r="H82" s="62"/>
    </row>
    <row r="83" spans="8:8" ht="15" hidden="1">
      <c r="H83" s="62"/>
    </row>
    <row r="84" spans="8:8" ht="15" hidden="1">
      <c r="H84" s="62"/>
    </row>
    <row r="85" spans="8:8" ht="15" hidden="1">
      <c r="H85" s="62"/>
    </row>
    <row r="86" spans="8:8" ht="15" hidden="1">
      <c r="H86" s="62"/>
    </row>
    <row r="87" spans="8:8" ht="15" hidden="1">
      <c r="H87" s="62"/>
    </row>
    <row r="88" spans="8:8" ht="15" customHeight="1">
      <c r="H88" s="62"/>
    </row>
    <row r="89" spans="8:8" ht="15" hidden="1" customHeight="1"/>
  </sheetData>
  <mergeCells count="24">
    <mergeCell ref="B48:E56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  <mergeCell ref="G9:G11"/>
    <mergeCell ref="H9:H10"/>
    <mergeCell ref="A7:B7"/>
    <mergeCell ref="C7:D7"/>
    <mergeCell ref="E7:F7"/>
    <mergeCell ref="A9:A11"/>
    <mergeCell ref="B9:B11"/>
    <mergeCell ref="C9:F9"/>
    <mergeCell ref="C10:D10"/>
    <mergeCell ref="E10:F10"/>
    <mergeCell ref="D8:E8"/>
  </mergeCells>
  <phoneticPr fontId="0" type="noConversion"/>
  <pageMargins left="0.74803149606299213" right="0.74803149606299213" top="0.51181102362204722" bottom="0.51181102362204722" header="0.51181102362204722" footer="0.51181102362204722"/>
  <pageSetup paperSize="9" scale="70" orientation="portrait" r:id="rId1"/>
  <headerFooter alignWithMargins="0"/>
  <rowBreaks count="1" manualBreakCount="1">
    <brk id="45" max="6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K90"/>
  <sheetViews>
    <sheetView topLeftCell="A4" zoomScale="85" zoomScaleNormal="85" zoomScaleSheetLayoutView="85" workbookViewId="0">
      <selection activeCell="J40" sqref="J40"/>
    </sheetView>
  </sheetViews>
  <sheetFormatPr defaultColWidth="15.7109375" defaultRowHeight="15" customHeight="1" zeroHeight="1"/>
  <cols>
    <col min="1" max="1" width="9.85546875" style="62" customWidth="1"/>
    <col min="2" max="2" width="17.5703125" style="62" customWidth="1"/>
    <col min="3" max="6" width="12.28515625" style="62" customWidth="1"/>
    <col min="7" max="7" width="10.7109375" style="62" customWidth="1"/>
    <col min="8" max="8" width="15.7109375" style="61"/>
    <col min="9" max="9" width="15.7109375" style="62"/>
    <col min="10" max="10" width="20.7109375" style="62" customWidth="1"/>
    <col min="11" max="11" width="19.85546875" style="62" customWidth="1"/>
    <col min="12" max="16384" width="15.7109375" style="62"/>
  </cols>
  <sheetData>
    <row r="1" spans="1:11" ht="15" customHeight="1">
      <c r="A1" s="72"/>
      <c r="B1" s="72"/>
      <c r="C1" s="202" t="s">
        <v>105</v>
      </c>
      <c r="D1" s="202"/>
      <c r="E1" s="203" t="s">
        <v>106</v>
      </c>
      <c r="F1" s="203"/>
      <c r="G1" s="73" t="s">
        <v>107</v>
      </c>
    </row>
    <row r="2" spans="1:11" ht="15" customHeight="1">
      <c r="A2" s="72"/>
      <c r="B2" s="72"/>
      <c r="C2" s="73"/>
      <c r="D2" s="73"/>
      <c r="E2" s="203" t="s">
        <v>108</v>
      </c>
      <c r="F2" s="203"/>
      <c r="G2" s="73" t="s">
        <v>107</v>
      </c>
    </row>
    <row r="3" spans="1:11" ht="25.5" customHeight="1" thickBot="1">
      <c r="A3" s="73"/>
      <c r="B3" s="73"/>
      <c r="C3" s="73"/>
      <c r="D3" s="73"/>
      <c r="E3" s="203"/>
      <c r="F3" s="203"/>
      <c r="G3" s="73"/>
    </row>
    <row r="4" spans="1:11" ht="17.25" customHeight="1">
      <c r="A4" s="204" t="s">
        <v>109</v>
      </c>
      <c r="B4" s="205"/>
      <c r="C4" s="206" t="s">
        <v>112</v>
      </c>
      <c r="D4" s="206"/>
      <c r="E4" s="207"/>
      <c r="F4" s="207"/>
      <c r="G4" s="76"/>
    </row>
    <row r="5" spans="1:11" ht="17.25" customHeight="1">
      <c r="A5" s="208" t="s">
        <v>115</v>
      </c>
      <c r="B5" s="202"/>
      <c r="C5" s="209" t="s">
        <v>64</v>
      </c>
      <c r="D5" s="209"/>
      <c r="E5" s="209"/>
      <c r="F5" s="209"/>
      <c r="G5" s="77"/>
    </row>
    <row r="6" spans="1:11" ht="17.25" customHeight="1">
      <c r="A6" s="208" t="s">
        <v>110</v>
      </c>
      <c r="B6" s="202"/>
      <c r="C6" s="209" t="s">
        <v>111</v>
      </c>
      <c r="D6" s="209"/>
      <c r="E6" s="203"/>
      <c r="F6" s="203"/>
      <c r="G6" s="77"/>
    </row>
    <row r="7" spans="1:11" ht="17.25" customHeight="1" thickBot="1">
      <c r="A7" s="195" t="s">
        <v>114</v>
      </c>
      <c r="B7" s="196"/>
      <c r="C7" s="193">
        <f>'(08)'!C7+1</f>
        <v>6</v>
      </c>
      <c r="D7" s="193"/>
      <c r="E7" s="194" t="s">
        <v>113</v>
      </c>
      <c r="F7" s="194"/>
      <c r="G7" s="78" t="s">
        <v>247</v>
      </c>
    </row>
    <row r="8" spans="1:11" ht="15" customHeight="1" thickBot="1">
      <c r="A8" s="74"/>
      <c r="B8" s="74"/>
      <c r="C8" s="88"/>
      <c r="D8" s="197"/>
      <c r="E8" s="197"/>
      <c r="F8" s="88"/>
      <c r="G8" s="88"/>
    </row>
    <row r="9" spans="1:11" ht="15" customHeight="1">
      <c r="A9" s="198" t="s">
        <v>10</v>
      </c>
      <c r="B9" s="200" t="s">
        <v>37</v>
      </c>
      <c r="C9" s="211" t="s">
        <v>9</v>
      </c>
      <c r="D9" s="212"/>
      <c r="E9" s="212"/>
      <c r="F9" s="213"/>
      <c r="G9" s="214" t="s">
        <v>15</v>
      </c>
      <c r="H9" s="217" t="s">
        <v>3</v>
      </c>
      <c r="I9" s="95"/>
      <c r="J9" s="61"/>
    </row>
    <row r="10" spans="1:11" ht="15" customHeight="1">
      <c r="A10" s="199"/>
      <c r="B10" s="201"/>
      <c r="C10" s="219" t="s">
        <v>11</v>
      </c>
      <c r="D10" s="219"/>
      <c r="E10" s="219" t="s">
        <v>12</v>
      </c>
      <c r="F10" s="219"/>
      <c r="G10" s="215"/>
      <c r="H10" s="218"/>
      <c r="I10" s="95"/>
      <c r="J10" s="61"/>
    </row>
    <row r="11" spans="1:11" ht="16.5" thickBot="1">
      <c r="A11" s="199"/>
      <c r="B11" s="201"/>
      <c r="C11" s="173" t="s">
        <v>13</v>
      </c>
      <c r="D11" s="173" t="s">
        <v>14</v>
      </c>
      <c r="E11" s="173" t="s">
        <v>13</v>
      </c>
      <c r="F11" s="173" t="s">
        <v>14</v>
      </c>
      <c r="G11" s="216"/>
      <c r="H11" s="79" t="s">
        <v>36</v>
      </c>
      <c r="I11" s="105"/>
      <c r="J11" s="61"/>
    </row>
    <row r="12" spans="1:11" s="65" customFormat="1" ht="24" customHeight="1" thickTop="1" thickBot="1">
      <c r="A12" s="80" t="str">
        <f t="shared" ref="A12:A34" si="0">TEXT(K12&amp;J12,0)</f>
        <v>HARB/15A/NA6S01</v>
      </c>
      <c r="B12" s="63" t="str">
        <f>'(01)'!B12</f>
        <v>6 The Terrace Rugby Road</v>
      </c>
      <c r="C12" s="83">
        <f>'(08)'!E12</f>
        <v>0.52222222222222225</v>
      </c>
      <c r="D12" s="84">
        <f>'(08)'!F12</f>
        <v>44078</v>
      </c>
      <c r="E12" s="83">
        <v>0.56319444444444444</v>
      </c>
      <c r="F12" s="156">
        <v>44106</v>
      </c>
      <c r="G12" s="91">
        <f ca="1">IF(ISBLANK(E12),ROUND(((NOW())-($C12+$D12))*24,2),ROUND((($E12+F12)-($C12+$D12))*24,2))</f>
        <v>672.98</v>
      </c>
      <c r="H12" s="152">
        <v>30</v>
      </c>
      <c r="I12" s="174"/>
      <c r="J12" s="64" t="s">
        <v>87</v>
      </c>
      <c r="K12" s="65" t="str">
        <f>TEXT("HARB/15A/NA"&amp;$C$7&amp;"S",0)</f>
        <v>HARB/15A/NA6S</v>
      </c>
    </row>
    <row r="13" spans="1:11" s="65" customFormat="1" ht="24" customHeight="1" thickBot="1">
      <c r="A13" s="80" t="str">
        <f t="shared" si="0"/>
        <v>HARB/15A/NA6S02</v>
      </c>
      <c r="B13" s="63" t="str">
        <f>'(01)'!B13</f>
        <v>Lut. Service Shop</v>
      </c>
      <c r="C13" s="83">
        <f>'(08)'!E13</f>
        <v>0.51944444444444449</v>
      </c>
      <c r="D13" s="84">
        <f>'(08)'!F13</f>
        <v>44078</v>
      </c>
      <c r="E13" s="83">
        <v>0.57152777777777775</v>
      </c>
      <c r="F13" s="156">
        <v>44106</v>
      </c>
      <c r="G13" s="91">
        <f t="shared" ref="G13:G29" ca="1" si="1">IF(ISBLANK(E13),ROUND(((NOW())-($C13+$D13))*24,2),ROUND((($E13+F13)-($C13+$D13))*24,2))</f>
        <v>673.25</v>
      </c>
      <c r="H13" s="153">
        <v>45.4</v>
      </c>
      <c r="I13" s="174"/>
      <c r="J13" s="64" t="s">
        <v>88</v>
      </c>
      <c r="K13" s="65" t="str">
        <f t="shared" ref="K13:K45" si="2">TEXT("HARB/15A/NA"&amp;$C$7&amp;"S",0)</f>
        <v>HARB/15A/NA6S</v>
      </c>
    </row>
    <row r="14" spans="1:11" s="65" customFormat="1" ht="24" customHeight="1" thickBot="1">
      <c r="A14" s="80" t="str">
        <f t="shared" si="0"/>
        <v>HARB/15A/NA6S03</v>
      </c>
      <c r="B14" s="63" t="str">
        <f>'(01)'!B14</f>
        <v>40 regent street lutterworth</v>
      </c>
      <c r="C14" s="83">
        <f>'(08)'!E14</f>
        <v>0.52569444444444446</v>
      </c>
      <c r="D14" s="84">
        <f>'(08)'!F14</f>
        <v>44078</v>
      </c>
      <c r="E14" s="83">
        <v>0.56805555555555554</v>
      </c>
      <c r="F14" s="156">
        <v>44106</v>
      </c>
      <c r="G14" s="91">
        <f t="shared" ca="1" si="1"/>
        <v>673.02</v>
      </c>
      <c r="H14" s="153">
        <v>20.3</v>
      </c>
      <c r="I14" s="174"/>
      <c r="J14" s="64" t="s">
        <v>89</v>
      </c>
      <c r="K14" s="65" t="str">
        <f t="shared" si="2"/>
        <v>HARB/15A/NA6S</v>
      </c>
    </row>
    <row r="15" spans="1:11" s="65" customFormat="1" ht="24" customHeight="1" thickBot="1">
      <c r="A15" s="80" t="str">
        <f t="shared" si="0"/>
        <v>HARB/15A/NA6S04</v>
      </c>
      <c r="B15" s="63" t="str">
        <f>'(01)'!B15</f>
        <v>regent court</v>
      </c>
      <c r="C15" s="83">
        <f>'(08)'!E15</f>
        <v>0.52708333333333335</v>
      </c>
      <c r="D15" s="84">
        <f>'(08)'!F15</f>
        <v>44078</v>
      </c>
      <c r="E15" s="83">
        <v>0.57013888888888886</v>
      </c>
      <c r="F15" s="156">
        <v>44106</v>
      </c>
      <c r="G15" s="91">
        <f t="shared" ca="1" si="1"/>
        <v>673.03</v>
      </c>
      <c r="H15" s="153">
        <v>38.1</v>
      </c>
      <c r="I15" s="174"/>
      <c r="J15" s="64" t="s">
        <v>90</v>
      </c>
      <c r="K15" s="65" t="str">
        <f t="shared" si="2"/>
        <v>HARB/15A/NA6S</v>
      </c>
    </row>
    <row r="16" spans="1:11" s="65" customFormat="1" ht="24" customHeight="1" thickBot="1">
      <c r="A16" s="80" t="str">
        <f t="shared" si="0"/>
        <v>HARB/15A/NA6S05</v>
      </c>
      <c r="B16" s="63" t="str">
        <f>'(01)'!B16</f>
        <v>26 Market Street Lutterworth</v>
      </c>
      <c r="C16" s="83">
        <f>'(08)'!E16</f>
        <v>0.51874999999999993</v>
      </c>
      <c r="D16" s="84">
        <f>'(08)'!F16</f>
        <v>44078</v>
      </c>
      <c r="E16" s="83">
        <v>0.55972222222222223</v>
      </c>
      <c r="F16" s="156">
        <v>44106</v>
      </c>
      <c r="G16" s="91">
        <f t="shared" ca="1" si="1"/>
        <v>672.98</v>
      </c>
      <c r="H16" s="153">
        <v>33.200000000000003</v>
      </c>
      <c r="I16" s="174"/>
      <c r="J16" s="64" t="s">
        <v>91</v>
      </c>
      <c r="K16" s="65" t="str">
        <f t="shared" si="2"/>
        <v>HARB/15A/NA6S</v>
      </c>
    </row>
    <row r="17" spans="1:11" s="65" customFormat="1" ht="24" customHeight="1" thickBot="1">
      <c r="A17" s="80" t="str">
        <f t="shared" si="0"/>
        <v>HARB/15A/NA6S06</v>
      </c>
      <c r="B17" s="63" t="str">
        <f>'(01)'!B17</f>
        <v>Homeside main street Theddingworth</v>
      </c>
      <c r="C17" s="83">
        <f>'(08)'!E17</f>
        <v>0.54375000000000007</v>
      </c>
      <c r="D17" s="84">
        <f>'(08)'!F17</f>
        <v>44078</v>
      </c>
      <c r="E17" s="83">
        <v>0.58819444444444446</v>
      </c>
      <c r="F17" s="156">
        <v>44106</v>
      </c>
      <c r="G17" s="91">
        <f t="shared" ca="1" si="1"/>
        <v>673.07</v>
      </c>
      <c r="H17" s="153">
        <v>24.5</v>
      </c>
      <c r="I17" s="174"/>
      <c r="J17" s="64" t="s">
        <v>92</v>
      </c>
      <c r="K17" s="65" t="str">
        <f t="shared" si="2"/>
        <v>HARB/15A/NA6S</v>
      </c>
    </row>
    <row r="18" spans="1:11" s="65" customFormat="1" ht="24" customHeight="1" thickBot="1">
      <c r="A18" s="80" t="str">
        <f t="shared" si="0"/>
        <v>HARB/15A/NA6S07</v>
      </c>
      <c r="B18" s="63" t="str">
        <f>'(01)'!B18</f>
        <v>17 Rugby road Lutterworth</v>
      </c>
      <c r="C18" s="83">
        <f>'(08)'!E18</f>
        <v>0.52361111111111114</v>
      </c>
      <c r="D18" s="84">
        <f>'(08)'!F18</f>
        <v>44078</v>
      </c>
      <c r="E18" s="83">
        <v>0.56458333333333333</v>
      </c>
      <c r="F18" s="156">
        <v>44106</v>
      </c>
      <c r="G18" s="91">
        <f t="shared" ca="1" si="1"/>
        <v>672.98</v>
      </c>
      <c r="H18" s="153">
        <v>30.9</v>
      </c>
      <c r="I18" s="174"/>
      <c r="J18" s="64" t="s">
        <v>93</v>
      </c>
      <c r="K18" s="65" t="str">
        <f t="shared" si="2"/>
        <v>HARB/15A/NA6S</v>
      </c>
    </row>
    <row r="19" spans="1:11" s="65" customFormat="1" ht="24" customHeight="1" thickBot="1">
      <c r="A19" s="80" t="str">
        <f t="shared" si="0"/>
        <v>HARB/15A/NA6S08</v>
      </c>
      <c r="B19" s="63" t="str">
        <f>'(01)'!B19</f>
        <v xml:space="preserve">69 leicester road Kibworth </v>
      </c>
      <c r="C19" s="83">
        <f>'(08)'!E19</f>
        <v>0.43194444444444446</v>
      </c>
      <c r="D19" s="84">
        <f>'(08)'!F19</f>
        <v>44078</v>
      </c>
      <c r="E19" s="83">
        <v>0.45555555555555555</v>
      </c>
      <c r="F19" s="156">
        <v>44106</v>
      </c>
      <c r="G19" s="91">
        <f t="shared" ca="1" si="1"/>
        <v>672.57</v>
      </c>
      <c r="H19" s="153">
        <v>37.4</v>
      </c>
      <c r="I19" s="174"/>
      <c r="J19" s="64" t="s">
        <v>94</v>
      </c>
      <c r="K19" s="65" t="str">
        <f t="shared" si="2"/>
        <v>HARB/15A/NA6S</v>
      </c>
    </row>
    <row r="20" spans="1:11" s="65" customFormat="1" ht="24" customHeight="1" thickBot="1">
      <c r="A20" s="80" t="str">
        <f t="shared" si="0"/>
        <v>HARB/15A/NA6S09</v>
      </c>
      <c r="B20" s="63" t="str">
        <f>'(01)'!B20</f>
        <v>77 leicester road</v>
      </c>
      <c r="C20" s="83">
        <f>'(08)'!E20</f>
        <v>0.50208333333333333</v>
      </c>
      <c r="D20" s="84">
        <f>'(08)'!F20</f>
        <v>44078</v>
      </c>
      <c r="E20" s="83">
        <v>0.53541666666666665</v>
      </c>
      <c r="F20" s="156">
        <v>44106</v>
      </c>
      <c r="G20" s="91">
        <f t="shared" ca="1" si="1"/>
        <v>672.8</v>
      </c>
      <c r="H20" s="154">
        <v>17.600000000000001</v>
      </c>
      <c r="I20" s="174"/>
      <c r="J20" s="64" t="s">
        <v>95</v>
      </c>
      <c r="K20" s="65" t="str">
        <f t="shared" si="2"/>
        <v>HARB/15A/NA6S</v>
      </c>
    </row>
    <row r="21" spans="1:11" s="65" customFormat="1" ht="24" customHeight="1" thickTop="1" thickBot="1">
      <c r="A21" s="80" t="str">
        <f t="shared" si="0"/>
        <v>HARB/15A/NA6S10</v>
      </c>
      <c r="B21" s="63" t="str">
        <f>'(01)'!B21</f>
        <v>Day Nursery</v>
      </c>
      <c r="C21" s="83">
        <f>'(08)'!E21</f>
        <v>0.50486111111111109</v>
      </c>
      <c r="D21" s="84">
        <f>'(08)'!F21</f>
        <v>44078</v>
      </c>
      <c r="E21" s="83">
        <v>0.53819444444444442</v>
      </c>
      <c r="F21" s="156">
        <v>44106</v>
      </c>
      <c r="G21" s="91">
        <f t="shared" ca="1" si="1"/>
        <v>672.8</v>
      </c>
      <c r="H21" s="152">
        <v>34.4</v>
      </c>
      <c r="I21" s="174"/>
      <c r="J21" s="64" t="s">
        <v>96</v>
      </c>
      <c r="K21" s="65" t="str">
        <f t="shared" si="2"/>
        <v>HARB/15A/NA6S</v>
      </c>
    </row>
    <row r="22" spans="1:11" s="65" customFormat="1" ht="24" customHeight="1" thickBot="1">
      <c r="A22" s="80" t="str">
        <f t="shared" si="0"/>
        <v>HARB/15A/NA6S11</v>
      </c>
      <c r="B22" s="63" t="str">
        <f>'(01)'!B22</f>
        <v>A6 Kibworth</v>
      </c>
      <c r="C22" s="83">
        <f>'(08)'!E22</f>
        <v>0.41944444444444445</v>
      </c>
      <c r="D22" s="84">
        <f>'(08)'!F22</f>
        <v>44078</v>
      </c>
      <c r="E22" s="83">
        <v>0.4458333333333333</v>
      </c>
      <c r="F22" s="156">
        <v>44106</v>
      </c>
      <c r="G22" s="91">
        <f t="shared" ca="1" si="1"/>
        <v>672.63</v>
      </c>
      <c r="H22" s="153">
        <v>32.700000000000003</v>
      </c>
      <c r="I22" s="174"/>
      <c r="J22" s="64" t="s">
        <v>97</v>
      </c>
      <c r="K22" s="65" t="str">
        <f t="shared" si="2"/>
        <v>HARB/15A/NA6S</v>
      </c>
    </row>
    <row r="23" spans="1:11" s="65" customFormat="1" ht="37.5" customHeight="1" thickBot="1">
      <c r="A23" s="80" t="str">
        <f t="shared" si="0"/>
        <v>HARB/15A/NA6S12</v>
      </c>
      <c r="B23" s="63" t="str">
        <f>'(01)'!B23</f>
        <v xml:space="preserve">lamppost outside 78 leicester road kibworth </v>
      </c>
      <c r="C23" s="83">
        <f>'(08)'!E23</f>
        <v>0.43055555555555558</v>
      </c>
      <c r="D23" s="84">
        <f>'(08)'!F23</f>
        <v>44078</v>
      </c>
      <c r="E23" s="83">
        <v>0.45694444444444443</v>
      </c>
      <c r="F23" s="156">
        <v>44106</v>
      </c>
      <c r="G23" s="91">
        <f t="shared" ca="1" si="1"/>
        <v>672.63</v>
      </c>
      <c r="H23" s="153">
        <v>41.9</v>
      </c>
      <c r="I23" s="174"/>
      <c r="J23" s="64" t="s">
        <v>98</v>
      </c>
      <c r="K23" s="65" t="str">
        <f t="shared" si="2"/>
        <v>HARB/15A/NA6S</v>
      </c>
    </row>
    <row r="24" spans="1:11" s="65" customFormat="1" ht="24" customHeight="1" thickBot="1">
      <c r="A24" s="80" t="str">
        <f t="shared" si="0"/>
        <v>HARB/15A/NA6S13</v>
      </c>
      <c r="B24" s="63" t="str">
        <f>'(01)'!B24</f>
        <v>24 Rugby Road Lutterworth</v>
      </c>
      <c r="C24" s="83">
        <f>'(08)'!E24</f>
        <v>0.52083333333333337</v>
      </c>
      <c r="D24" s="84">
        <f>'(08)'!F24</f>
        <v>44078</v>
      </c>
      <c r="E24" s="83">
        <v>0.56666666666666665</v>
      </c>
      <c r="F24" s="156">
        <v>44106</v>
      </c>
      <c r="G24" s="91">
        <f t="shared" ca="1" si="1"/>
        <v>673.1</v>
      </c>
      <c r="H24" s="153">
        <v>35.299999999999997</v>
      </c>
      <c r="I24" s="174"/>
      <c r="J24" s="64" t="s">
        <v>99</v>
      </c>
      <c r="K24" s="65" t="str">
        <f t="shared" si="2"/>
        <v>HARB/15A/NA6S</v>
      </c>
    </row>
    <row r="25" spans="1:11" s="65" customFormat="1" ht="24" customHeight="1" thickBot="1">
      <c r="A25" s="80" t="str">
        <f t="shared" si="0"/>
        <v>HARB/15A/NA6S14</v>
      </c>
      <c r="B25" s="63" t="str">
        <f>'(01)'!B25</f>
        <v>sign outside 64 Leicester Road Kibworth</v>
      </c>
      <c r="C25" s="83">
        <f>'(08)'!E25</f>
        <v>0.42152777777777778</v>
      </c>
      <c r="D25" s="84">
        <f>'(08)'!F25</f>
        <v>44078</v>
      </c>
      <c r="E25" s="83">
        <v>0.45</v>
      </c>
      <c r="F25" s="156">
        <v>44106</v>
      </c>
      <c r="G25" s="91">
        <f t="shared" ca="1" si="1"/>
        <v>672.68</v>
      </c>
      <c r="H25" s="153">
        <v>56.2</v>
      </c>
      <c r="I25" s="174"/>
      <c r="J25" s="64" t="s">
        <v>100</v>
      </c>
      <c r="K25" s="65" t="str">
        <f t="shared" si="2"/>
        <v>HARB/15A/NA6S</v>
      </c>
    </row>
    <row r="26" spans="1:11" s="65" customFormat="1" ht="39" customHeight="1" thickBot="1">
      <c r="A26" s="80" t="str">
        <f t="shared" si="0"/>
        <v>HARB/15A/NA6S15</v>
      </c>
      <c r="B26" s="63" t="str">
        <f>'(01)'!B26</f>
        <v xml:space="preserve">signpost just north of 11 Leicester road Kibworth </v>
      </c>
      <c r="C26" s="83">
        <f>'(08)'!E26</f>
        <v>0.42083333333333334</v>
      </c>
      <c r="D26" s="84">
        <f>'(08)'!F26</f>
        <v>44078</v>
      </c>
      <c r="E26" s="83">
        <v>0.44722222222222219</v>
      </c>
      <c r="F26" s="156">
        <v>44106</v>
      </c>
      <c r="G26" s="91">
        <f t="shared" ca="1" si="1"/>
        <v>672.63</v>
      </c>
      <c r="H26" s="153">
        <v>39.6</v>
      </c>
      <c r="I26" s="174"/>
      <c r="J26" s="64" t="s">
        <v>101</v>
      </c>
      <c r="K26" s="65" t="str">
        <f t="shared" si="2"/>
        <v>HARB/15A/NA6S</v>
      </c>
    </row>
    <row r="27" spans="1:11" s="65" customFormat="1" ht="24" customHeight="1" thickBot="1">
      <c r="A27" s="80" t="str">
        <f t="shared" si="0"/>
        <v>HARB/15A/NA6S16</v>
      </c>
      <c r="B27" s="63" t="str">
        <f>'(01)'!B27</f>
        <v xml:space="preserve">pizza Express st marys road </v>
      </c>
      <c r="C27" s="83">
        <f>'(08)'!E27</f>
        <v>0.57986111111111105</v>
      </c>
      <c r="D27" s="84">
        <f>'(08)'!F27</f>
        <v>44078</v>
      </c>
      <c r="E27" s="151">
        <v>0.62291666666666667</v>
      </c>
      <c r="F27" s="156">
        <v>44106</v>
      </c>
      <c r="G27" s="91">
        <f t="shared" ca="1" si="1"/>
        <v>673.03</v>
      </c>
      <c r="H27" s="153">
        <v>29.9</v>
      </c>
      <c r="I27" s="174"/>
      <c r="J27" s="64" t="s">
        <v>102</v>
      </c>
      <c r="K27" s="65" t="str">
        <f t="shared" si="2"/>
        <v>HARB/15A/NA6S</v>
      </c>
    </row>
    <row r="28" spans="1:11" s="65" customFormat="1" ht="24" customHeight="1" thickBot="1">
      <c r="A28" s="80" t="str">
        <f t="shared" si="0"/>
        <v>HARB/15A/NA6S17</v>
      </c>
      <c r="B28" s="63" t="str">
        <f>'(01)'!B28</f>
        <v>Jazz Hair</v>
      </c>
      <c r="C28" s="83">
        <f>'(08)'!E28</f>
        <v>0.52152777777777781</v>
      </c>
      <c r="D28" s="84">
        <f>'(08)'!F28</f>
        <v>44078</v>
      </c>
      <c r="E28" s="83">
        <v>0.56180555555555556</v>
      </c>
      <c r="F28" s="156">
        <v>44106</v>
      </c>
      <c r="G28" s="91">
        <f t="shared" ca="1" si="1"/>
        <v>672.97</v>
      </c>
      <c r="H28" s="153">
        <v>40.1</v>
      </c>
      <c r="I28" s="174"/>
      <c r="J28" s="64" t="s">
        <v>103</v>
      </c>
      <c r="K28" s="65" t="str">
        <f t="shared" si="2"/>
        <v>HARB/15A/NA6S</v>
      </c>
    </row>
    <row r="29" spans="1:11" s="65" customFormat="1" ht="24" customHeight="1" thickBot="1">
      <c r="A29" s="81" t="str">
        <f t="shared" si="0"/>
        <v>HARB/15A/NA6S18</v>
      </c>
      <c r="B29" s="63" t="str">
        <f>'(01)'!B29</f>
        <v>Spencerdene main street theddingworth</v>
      </c>
      <c r="C29" s="83">
        <f>'(08)'!E29</f>
        <v>0.54513888888888895</v>
      </c>
      <c r="D29" s="84">
        <f>'(08)'!F29</f>
        <v>44078</v>
      </c>
      <c r="E29" s="85">
        <v>0.58958333333333335</v>
      </c>
      <c r="F29" s="156">
        <v>44106</v>
      </c>
      <c r="G29" s="91">
        <f t="shared" ca="1" si="1"/>
        <v>673.07</v>
      </c>
      <c r="H29" s="154">
        <v>18.3</v>
      </c>
      <c r="I29" s="174"/>
      <c r="J29" s="64" t="s">
        <v>104</v>
      </c>
      <c r="K29" s="65" t="str">
        <f t="shared" si="2"/>
        <v>HARB/15A/NA6S</v>
      </c>
    </row>
    <row r="30" spans="1:11" s="65" customFormat="1" ht="24" customHeight="1" thickTop="1" thickBot="1">
      <c r="A30" s="81" t="str">
        <f t="shared" si="0"/>
        <v>HARB/15A/NA6S19</v>
      </c>
      <c r="B30" s="63" t="str">
        <f>'(01)'!B30</f>
        <v xml:space="preserve">Alma House, Watling Street Claybrooke Parva </v>
      </c>
      <c r="C30" s="83">
        <f>'(08)'!E30</f>
        <v>0.49236111111111108</v>
      </c>
      <c r="D30" s="84">
        <f>'(08)'!F30</f>
        <v>44078</v>
      </c>
      <c r="E30" s="85">
        <v>0.5229166666666667</v>
      </c>
      <c r="F30" s="156">
        <v>44106</v>
      </c>
      <c r="G30" s="91">
        <f ca="1">IF(ISBLANK(E30),ROUND(((NOW())-($C30+$D30))*24,2),ROUND((($E30+F30)-($C30+$D30))*24,2))</f>
        <v>672.73</v>
      </c>
      <c r="H30" s="152">
        <v>27.6</v>
      </c>
      <c r="I30" s="174"/>
      <c r="J30" s="64" t="s">
        <v>117</v>
      </c>
      <c r="K30" s="65" t="str">
        <f t="shared" si="2"/>
        <v>HARB/15A/NA6S</v>
      </c>
    </row>
    <row r="31" spans="1:11" s="65" customFormat="1" ht="24" customHeight="1" thickBot="1">
      <c r="A31" s="81" t="str">
        <f t="shared" si="0"/>
        <v>HARB/15A/NA6S20</v>
      </c>
      <c r="B31" s="63" t="str">
        <f>'(01)'!B31</f>
        <v>sign post outside White House Farm Watling street</v>
      </c>
      <c r="C31" s="83">
        <f>'(08)'!E31</f>
        <v>0.49374999999999997</v>
      </c>
      <c r="D31" s="84">
        <f>'(08)'!F31</f>
        <v>44078</v>
      </c>
      <c r="E31" s="85">
        <v>0.52569444444444446</v>
      </c>
      <c r="F31" s="156">
        <v>44106</v>
      </c>
      <c r="G31" s="91">
        <f ca="1">IF(ISBLANK(E31),ROUND(((NOW())-($C31+$D31))*24,2),ROUND((($E31+F31)-($C31+$D31))*24,2))</f>
        <v>672.77</v>
      </c>
      <c r="H31" s="153">
        <v>23.6</v>
      </c>
      <c r="I31" s="174"/>
      <c r="J31" s="64" t="s">
        <v>118</v>
      </c>
      <c r="K31" s="65" t="str">
        <f t="shared" si="2"/>
        <v>HARB/15A/NA6S</v>
      </c>
    </row>
    <row r="32" spans="1:11" s="65" customFormat="1" ht="24" customHeight="1" thickBot="1">
      <c r="A32" s="81" t="str">
        <f t="shared" si="0"/>
        <v>HARB/15A/NA6S21</v>
      </c>
      <c r="B32" s="63" t="str">
        <f>'(01)'!B32</f>
        <v>coach and horse kibworth</v>
      </c>
      <c r="C32" s="83">
        <f>'(08)'!E32</f>
        <v>0.41805555555555557</v>
      </c>
      <c r="D32" s="84">
        <f>'(08)'!F32</f>
        <v>44078</v>
      </c>
      <c r="E32" s="85">
        <v>0.44444444444444442</v>
      </c>
      <c r="F32" s="156">
        <v>44106</v>
      </c>
      <c r="G32" s="91">
        <f t="shared" ref="G32:G45" ca="1" si="3">IF(ISBLANK(E32),ROUND(((NOW())-($C32+$D32))*24,2),ROUND((($E32+F32)-($C32+$D32))*24,2))</f>
        <v>672.63</v>
      </c>
      <c r="H32" s="153">
        <v>20.9</v>
      </c>
      <c r="I32" s="174"/>
      <c r="J32" s="64" t="s">
        <v>154</v>
      </c>
      <c r="K32" s="65" t="str">
        <f t="shared" si="2"/>
        <v>HARB/15A/NA6S</v>
      </c>
    </row>
    <row r="33" spans="1:11" s="65" customFormat="1" ht="24" customHeight="1" thickBot="1">
      <c r="A33" s="81" t="str">
        <f t="shared" si="0"/>
        <v>HARB/15A/NA6S22</v>
      </c>
      <c r="B33" s="63" t="str">
        <f>'(01)'!B33</f>
        <v>lamppost 29 church road kibworth</v>
      </c>
      <c r="C33" s="83">
        <f>'(08)'!E33</f>
        <v>0.41666666666666669</v>
      </c>
      <c r="D33" s="84">
        <f>'(08)'!F33</f>
        <v>44078</v>
      </c>
      <c r="E33" s="85">
        <v>0.44305555555555554</v>
      </c>
      <c r="F33" s="156">
        <v>44106</v>
      </c>
      <c r="G33" s="91">
        <f t="shared" ca="1" si="3"/>
        <v>672.63</v>
      </c>
      <c r="H33" s="153">
        <v>21.6</v>
      </c>
      <c r="I33" s="96"/>
      <c r="J33" s="64" t="s">
        <v>155</v>
      </c>
      <c r="K33" s="65" t="str">
        <f t="shared" si="2"/>
        <v>HARB/15A/NA6S</v>
      </c>
    </row>
    <row r="34" spans="1:11" s="65" customFormat="1" ht="24" customHeight="1" thickBot="1">
      <c r="A34" s="81" t="str">
        <f t="shared" si="0"/>
        <v>HARB/15A/NA6S23</v>
      </c>
      <c r="B34" s="63" t="str">
        <f>'(01)'!B34</f>
        <v>106 main street kibworth</v>
      </c>
      <c r="C34" s="83">
        <f>'(08)'!E34</f>
        <v>0.4291666666666667</v>
      </c>
      <c r="D34" s="84">
        <f>'(08)'!F34</f>
        <v>44078</v>
      </c>
      <c r="E34" s="85">
        <v>0.45347222222222222</v>
      </c>
      <c r="F34" s="156">
        <v>44106</v>
      </c>
      <c r="G34" s="91">
        <f t="shared" ca="1" si="3"/>
        <v>672.58</v>
      </c>
      <c r="H34" s="153">
        <v>22.1</v>
      </c>
      <c r="I34" s="96"/>
      <c r="J34" s="64" t="s">
        <v>156</v>
      </c>
      <c r="K34" s="65" t="str">
        <f t="shared" si="2"/>
        <v>HARB/15A/NA6S</v>
      </c>
    </row>
    <row r="35" spans="1:11" s="65" customFormat="1" ht="24" customHeight="1" thickBot="1">
      <c r="A35" s="81" t="str">
        <f>TEXT(K35&amp;(J35-23),0)</f>
        <v>HARB/15A/NA6S1</v>
      </c>
      <c r="B35" s="63" t="str">
        <f>'(01)'!B35</f>
        <v>lampost outside 52 Leicester Road</v>
      </c>
      <c r="C35" s="83">
        <f>'(08)'!E35</f>
        <v>0.41388888888888892</v>
      </c>
      <c r="D35" s="84">
        <f>'(08)'!F35</f>
        <v>44078</v>
      </c>
      <c r="E35" s="85">
        <v>0.4381944444444445</v>
      </c>
      <c r="F35" s="156">
        <v>44106</v>
      </c>
      <c r="G35" s="91">
        <f t="shared" ca="1" si="3"/>
        <v>672.58</v>
      </c>
      <c r="H35" s="153">
        <v>21.2</v>
      </c>
      <c r="I35" s="96"/>
      <c r="J35" s="64" t="s">
        <v>165</v>
      </c>
      <c r="K35" s="65" t="str">
        <f t="shared" si="2"/>
        <v>HARB/15A/NA6S</v>
      </c>
    </row>
    <row r="36" spans="1:11" s="65" customFormat="1" ht="39.75" customHeight="1" thickBot="1">
      <c r="A36" s="81" t="str">
        <f>TEXT(K36&amp;(J36-23),0)</f>
        <v>HARB/15A/NA6S2</v>
      </c>
      <c r="B36" s="63" t="str">
        <f>'(01)'!B36</f>
        <v xml:space="preserve">road sign on leicester road, rear of 9 Milestone Close </v>
      </c>
      <c r="C36" s="83">
        <f>'(08)'!E36</f>
        <v>0.4145833333333333</v>
      </c>
      <c r="D36" s="84">
        <f>'(08)'!F36</f>
        <v>44078</v>
      </c>
      <c r="E36" s="85">
        <v>0.43888888888888888</v>
      </c>
      <c r="F36" s="156">
        <v>44106</v>
      </c>
      <c r="G36" s="91">
        <f t="shared" ca="1" si="3"/>
        <v>672.58</v>
      </c>
      <c r="H36" s="153">
        <v>23.3</v>
      </c>
      <c r="I36" s="96"/>
      <c r="J36" s="64" t="s">
        <v>166</v>
      </c>
      <c r="K36" s="65" t="str">
        <f t="shared" si="2"/>
        <v>HARB/15A/NA6S</v>
      </c>
    </row>
    <row r="37" spans="1:11" s="65" customFormat="1" ht="33" customHeight="1" thickBot="1">
      <c r="A37" s="81" t="str">
        <f>TEXT(K37&amp;(J37-25),0)</f>
        <v>HARB/15A/NA6S1</v>
      </c>
      <c r="B37" s="63" t="str">
        <f>'(01)'!B37</f>
        <v>3 dunton road BA</v>
      </c>
      <c r="C37" s="83">
        <f>'(08)'!E37</f>
        <v>0.48055555555555557</v>
      </c>
      <c r="D37" s="84">
        <f>'(08)'!F37</f>
        <v>44078</v>
      </c>
      <c r="E37" s="85">
        <v>0.51041666666666663</v>
      </c>
      <c r="F37" s="156">
        <v>44106</v>
      </c>
      <c r="G37" s="91">
        <f t="shared" ca="1" si="3"/>
        <v>672.72</v>
      </c>
      <c r="H37" s="153">
        <v>24.6</v>
      </c>
      <c r="I37" s="96"/>
      <c r="J37" s="64" t="s">
        <v>171</v>
      </c>
      <c r="K37" s="65" t="str">
        <f t="shared" si="2"/>
        <v>HARB/15A/NA6S</v>
      </c>
    </row>
    <row r="38" spans="1:11" s="65" customFormat="1" ht="33" customHeight="1" thickBot="1">
      <c r="A38" s="81" t="str">
        <f t="shared" ref="A38:A42" si="4">TEXT(K38&amp;(J38-25),0)</f>
        <v>HARB/15A/NA6S2</v>
      </c>
      <c r="B38" s="63" t="str">
        <f>'(01)'!B38</f>
        <v>26 Dunton Road BA</v>
      </c>
      <c r="C38" s="83">
        <f>'(08)'!E38</f>
        <v>0.48125000000000001</v>
      </c>
      <c r="D38" s="84">
        <f>'(08)'!F38</f>
        <v>44078</v>
      </c>
      <c r="E38" s="85">
        <v>0.51388888888888895</v>
      </c>
      <c r="F38" s="156">
        <v>44106</v>
      </c>
      <c r="G38" s="91">
        <f t="shared" ca="1" si="3"/>
        <v>672.78</v>
      </c>
      <c r="H38" s="154">
        <v>25.1</v>
      </c>
      <c r="I38" s="96"/>
      <c r="J38" s="64" t="s">
        <v>172</v>
      </c>
      <c r="K38" s="65" t="str">
        <f t="shared" si="2"/>
        <v>HARB/15A/NA6S</v>
      </c>
    </row>
    <row r="39" spans="1:11" s="65" customFormat="1" ht="33" customHeight="1" thickTop="1" thickBot="1">
      <c r="A39" s="81" t="str">
        <f t="shared" si="4"/>
        <v>HARB/15A/NA6S3</v>
      </c>
      <c r="B39" s="63" t="str">
        <f>'(01)'!B39</f>
        <v>lampost est of 5 Lutterworth road Walcote</v>
      </c>
      <c r="C39" s="83">
        <f>'(08)'!E39</f>
        <v>0.53680555555555554</v>
      </c>
      <c r="D39" s="84">
        <f>'(08)'!F39</f>
        <v>44078</v>
      </c>
      <c r="E39" s="85">
        <v>0.57777777777777783</v>
      </c>
      <c r="F39" s="156">
        <v>44106</v>
      </c>
      <c r="G39" s="91">
        <f t="shared" ca="1" si="3"/>
        <v>672.98</v>
      </c>
      <c r="H39" s="152">
        <v>18.399999999999999</v>
      </c>
      <c r="I39" s="96"/>
      <c r="J39" s="64" t="s">
        <v>173</v>
      </c>
      <c r="K39" s="65" t="str">
        <f t="shared" si="2"/>
        <v>HARB/15A/NA6S</v>
      </c>
    </row>
    <row r="40" spans="1:11" s="65" customFormat="1" ht="33" customHeight="1" thickBot="1">
      <c r="A40" s="81" t="str">
        <f t="shared" si="4"/>
        <v>HARB/15A/NA6S4</v>
      </c>
      <c r="B40" s="63" t="str">
        <f>'(01)'!B40</f>
        <v>sw junction welland park road and northamton road MH</v>
      </c>
      <c r="C40" s="83">
        <f>'(08)'!E40</f>
        <v>0.57430555555555551</v>
      </c>
      <c r="D40" s="84">
        <f>'(08)'!F40</f>
        <v>44078</v>
      </c>
      <c r="E40" s="85">
        <v>0.61527777777777781</v>
      </c>
      <c r="F40" s="156">
        <v>44106</v>
      </c>
      <c r="G40" s="91">
        <f t="shared" ca="1" si="3"/>
        <v>672.98</v>
      </c>
      <c r="H40" s="153">
        <v>31.5</v>
      </c>
      <c r="I40" s="96"/>
      <c r="J40" s="64" t="s">
        <v>174</v>
      </c>
      <c r="K40" s="65" t="str">
        <f t="shared" si="2"/>
        <v>HARB/15A/NA6S</v>
      </c>
    </row>
    <row r="41" spans="1:11" s="65" customFormat="1" ht="33" customHeight="1" thickBot="1">
      <c r="A41" s="81" t="str">
        <f t="shared" si="4"/>
        <v>HARB/15A/NA6S5</v>
      </c>
      <c r="B41" s="63" t="str">
        <f>'(01)'!B41</f>
        <v>53 northamton road MH</v>
      </c>
      <c r="C41" s="83">
        <v>0.57291666666666663</v>
      </c>
      <c r="D41" s="84">
        <f>'(08)'!F41</f>
        <v>44078</v>
      </c>
      <c r="E41" s="85">
        <v>0.6166666666666667</v>
      </c>
      <c r="F41" s="156">
        <v>44106</v>
      </c>
      <c r="G41" s="91">
        <f t="shared" ca="1" si="3"/>
        <v>673.05</v>
      </c>
      <c r="H41" s="153">
        <v>33.9</v>
      </c>
      <c r="I41" s="96"/>
      <c r="J41" s="64" t="s">
        <v>175</v>
      </c>
      <c r="K41" s="65" t="str">
        <f t="shared" si="2"/>
        <v>HARB/15A/NA6S</v>
      </c>
    </row>
    <row r="42" spans="1:11" s="65" customFormat="1" ht="33" customHeight="1" thickBot="1">
      <c r="A42" s="81" t="str">
        <f t="shared" si="4"/>
        <v>HARB/15A/NA6S6</v>
      </c>
      <c r="B42" s="63" t="str">
        <f>'(01)'!B42</f>
        <v>7 leicester road MH</v>
      </c>
      <c r="C42" s="83">
        <f>'(08)'!E42</f>
        <v>0.58472222222222225</v>
      </c>
      <c r="D42" s="84">
        <f>'(08)'!F42</f>
        <v>44078</v>
      </c>
      <c r="E42" s="85">
        <v>0.62986111111111109</v>
      </c>
      <c r="F42" s="156">
        <v>44106</v>
      </c>
      <c r="G42" s="91">
        <f t="shared" ca="1" si="3"/>
        <v>673.08</v>
      </c>
      <c r="H42" s="153">
        <v>30.4</v>
      </c>
      <c r="I42" s="96"/>
      <c r="J42" s="64" t="s">
        <v>176</v>
      </c>
      <c r="K42" s="65" t="str">
        <f t="shared" si="2"/>
        <v>HARB/15A/NA6S</v>
      </c>
    </row>
    <row r="43" spans="1:11" s="65" customFormat="1" ht="33" customHeight="1" thickBot="1">
      <c r="A43" s="81" t="str">
        <f>TEXT(K43&amp;(J43-31),0)</f>
        <v>HARB/15A/NA6S1</v>
      </c>
      <c r="B43" s="63" t="str">
        <f>'(01)'!B43</f>
        <v>lamppost outside 12 Springfield Street MH</v>
      </c>
      <c r="C43" s="83">
        <f>'(08)'!E43</f>
        <v>0.57638888888888895</v>
      </c>
      <c r="D43" s="84">
        <f>'(08)'!F43</f>
        <v>44078</v>
      </c>
      <c r="E43" s="85">
        <v>0.62013888888888891</v>
      </c>
      <c r="F43" s="156">
        <v>44106</v>
      </c>
      <c r="G43" s="91">
        <f t="shared" ca="1" si="3"/>
        <v>673.05</v>
      </c>
      <c r="H43" s="153">
        <v>30.1</v>
      </c>
      <c r="I43" s="96"/>
      <c r="J43" s="64" t="s">
        <v>187</v>
      </c>
      <c r="K43" s="65" t="str">
        <f t="shared" si="2"/>
        <v>HARB/15A/NA6S</v>
      </c>
    </row>
    <row r="44" spans="1:11" s="65" customFormat="1" ht="24" customHeight="1" thickBot="1">
      <c r="A44" s="81" t="str">
        <f t="shared" ref="A44:A45" si="5">TEXT(K44&amp;J44,0)</f>
        <v>HARB/15A/NA6S33</v>
      </c>
      <c r="B44" s="63" t="str">
        <f>'(03)'!B44</f>
        <v xml:space="preserve">lamppost carpark adjacent Fleckney Fish bar, High street Fleckney </v>
      </c>
      <c r="C44" s="83">
        <f>'(08)'!E44</f>
        <v>0.44305555555555554</v>
      </c>
      <c r="D44" s="84">
        <f>'(08)'!F44</f>
        <v>44078</v>
      </c>
      <c r="E44" s="85">
        <v>0.46597222222222223</v>
      </c>
      <c r="F44" s="156">
        <v>44106</v>
      </c>
      <c r="G44" s="91">
        <f t="shared" ca="1" si="3"/>
        <v>672.55</v>
      </c>
      <c r="H44" s="153">
        <v>19.899999999999999</v>
      </c>
      <c r="I44" s="96"/>
      <c r="J44" s="64" t="s">
        <v>198</v>
      </c>
      <c r="K44" s="65" t="str">
        <f t="shared" si="2"/>
        <v>HARB/15A/NA6S</v>
      </c>
    </row>
    <row r="45" spans="1:11" s="65" customFormat="1" ht="24" customHeight="1" thickBot="1">
      <c r="A45" s="81" t="str">
        <f t="shared" si="5"/>
        <v>HARB/15A/NA6S34</v>
      </c>
      <c r="B45" s="63" t="str">
        <f>'(03)'!B45</f>
        <v>lamppost outside thurnby memorial hall, main street, bushby</v>
      </c>
      <c r="C45" s="83">
        <f>'(08)'!E45</f>
        <v>0.4548611111111111</v>
      </c>
      <c r="D45" s="84">
        <f>'(08)'!F45</f>
        <v>44078</v>
      </c>
      <c r="E45" s="85">
        <v>0.4777777777777778</v>
      </c>
      <c r="F45" s="156">
        <v>44106</v>
      </c>
      <c r="G45" s="91">
        <f t="shared" ca="1" si="3"/>
        <v>672.55</v>
      </c>
      <c r="H45" s="153">
        <v>15.2</v>
      </c>
      <c r="I45" s="96"/>
      <c r="J45" s="64" t="s">
        <v>199</v>
      </c>
      <c r="K45" s="65" t="str">
        <f t="shared" si="2"/>
        <v>HARB/15A/NA6S</v>
      </c>
    </row>
    <row r="46" spans="1:11" s="65" customFormat="1" ht="33" customHeight="1">
      <c r="A46" s="93"/>
      <c r="B46" s="160"/>
      <c r="C46" s="94"/>
      <c r="D46" s="92"/>
      <c r="E46" s="94"/>
      <c r="F46" s="92"/>
      <c r="G46" s="95"/>
      <c r="H46" s="164"/>
      <c r="I46" s="96"/>
      <c r="J46" s="64"/>
    </row>
    <row r="47" spans="1:11" s="65" customFormat="1" ht="21" customHeight="1">
      <c r="A47" s="71"/>
      <c r="B47" s="71"/>
      <c r="C47" s="71"/>
      <c r="D47" s="71"/>
      <c r="E47" s="71"/>
      <c r="F47" s="71"/>
      <c r="G47" s="71"/>
      <c r="H47" s="66"/>
    </row>
    <row r="48" spans="1:11" s="65" customFormat="1" ht="15" customHeight="1">
      <c r="A48" s="71"/>
      <c r="B48" s="71"/>
      <c r="C48" s="71"/>
      <c r="D48" s="71"/>
      <c r="E48" s="71"/>
      <c r="F48" s="71"/>
      <c r="G48" s="71"/>
      <c r="H48" s="66"/>
    </row>
    <row r="49" spans="1:11" s="65" customFormat="1" ht="15" customHeight="1">
      <c r="A49" s="71"/>
      <c r="B49" s="210" t="str">
        <f>'(04)'!$B$48</f>
        <v>Diffusion Tube Laboratory
SOCOTEC
12 Moorbrook
Southmead Industrial Park
Didcot
Oxon
OX11 7HP</v>
      </c>
      <c r="C49" s="210"/>
      <c r="D49" s="210"/>
      <c r="E49" s="210"/>
      <c r="F49" s="71"/>
      <c r="G49" s="71"/>
      <c r="H49" s="66"/>
    </row>
    <row r="50" spans="1:11" s="65" customFormat="1" ht="76.5" customHeight="1">
      <c r="A50" s="86"/>
      <c r="B50" s="210"/>
      <c r="C50" s="210"/>
      <c r="D50" s="210"/>
      <c r="E50" s="210"/>
      <c r="F50" s="86"/>
      <c r="G50" s="86"/>
      <c r="H50" s="66"/>
    </row>
    <row r="51" spans="1:11" s="65" customFormat="1" ht="15" customHeight="1">
      <c r="A51" s="70"/>
      <c r="B51" s="210"/>
      <c r="C51" s="210"/>
      <c r="D51" s="210"/>
      <c r="E51" s="210"/>
      <c r="F51" s="69"/>
      <c r="G51" s="69"/>
      <c r="H51" s="66"/>
    </row>
    <row r="52" spans="1:11" s="65" customFormat="1" ht="15" customHeight="1">
      <c r="A52" s="88"/>
      <c r="B52" s="210"/>
      <c r="C52" s="210"/>
      <c r="D52" s="210"/>
      <c r="E52" s="210"/>
      <c r="F52" s="69"/>
      <c r="G52" s="69"/>
      <c r="H52" s="66"/>
    </row>
    <row r="53" spans="1:11" s="65" customFormat="1" ht="15" customHeight="1">
      <c r="A53" s="90"/>
      <c r="B53" s="210"/>
      <c r="C53" s="210"/>
      <c r="D53" s="210"/>
      <c r="E53" s="210"/>
      <c r="F53" s="90"/>
      <c r="G53" s="90"/>
      <c r="H53" s="66"/>
    </row>
    <row r="54" spans="1:11" s="65" customFormat="1" ht="15" customHeight="1">
      <c r="A54" s="90"/>
      <c r="B54" s="210"/>
      <c r="C54" s="210"/>
      <c r="D54" s="210"/>
      <c r="E54" s="210"/>
      <c r="F54" s="90"/>
      <c r="G54" s="90"/>
      <c r="H54" s="66"/>
      <c r="K54" s="67"/>
    </row>
    <row r="55" spans="1:11" s="67" customFormat="1" ht="30.75" customHeight="1">
      <c r="A55" s="68"/>
      <c r="B55" s="210"/>
      <c r="C55" s="210"/>
      <c r="D55" s="210"/>
      <c r="E55" s="210"/>
      <c r="F55" s="68"/>
      <c r="G55" s="68"/>
      <c r="H55" s="66"/>
    </row>
    <row r="56" spans="1:11" s="67" customFormat="1" ht="30.75" customHeight="1">
      <c r="A56" s="68"/>
      <c r="B56" s="210"/>
      <c r="C56" s="210"/>
      <c r="D56" s="210"/>
      <c r="E56" s="210"/>
      <c r="F56" s="68"/>
      <c r="G56" s="68"/>
      <c r="H56" s="66"/>
      <c r="K56" s="68"/>
    </row>
    <row r="57" spans="1:11" s="68" customFormat="1" ht="30.75" customHeight="1">
      <c r="B57" s="210"/>
      <c r="C57" s="210"/>
      <c r="D57" s="210"/>
      <c r="E57" s="210"/>
      <c r="H57" s="61"/>
    </row>
    <row r="58" spans="1:11" s="68" customFormat="1" ht="30.75" customHeight="1">
      <c r="H58" s="61"/>
      <c r="K58" s="62"/>
    </row>
    <row r="59" spans="1:11" ht="23.25" customHeight="1">
      <c r="A59" s="68"/>
      <c r="B59" s="68"/>
      <c r="C59" s="68"/>
      <c r="D59" s="68"/>
      <c r="E59" s="68"/>
      <c r="F59" s="68"/>
      <c r="G59" s="68"/>
    </row>
    <row r="60" spans="1:11" ht="23.25">
      <c r="A60" s="68"/>
      <c r="B60" s="68"/>
      <c r="C60" s="68"/>
      <c r="D60" s="68"/>
      <c r="E60" s="68"/>
      <c r="F60" s="68"/>
      <c r="G60" s="68"/>
    </row>
    <row r="61" spans="1:11" hidden="1">
      <c r="A61" s="65"/>
      <c r="B61" s="65"/>
      <c r="C61" s="65"/>
      <c r="D61" s="65"/>
      <c r="E61" s="65"/>
      <c r="F61" s="65"/>
      <c r="G61" s="65"/>
    </row>
    <row r="62" spans="1:11" hidden="1">
      <c r="A62" s="65"/>
      <c r="B62" s="65"/>
      <c r="C62" s="65"/>
      <c r="D62" s="65"/>
      <c r="E62" s="65"/>
      <c r="F62" s="65"/>
      <c r="G62" s="65"/>
    </row>
    <row r="63" spans="1:11" hidden="1">
      <c r="A63" s="65"/>
      <c r="B63" s="65"/>
      <c r="C63" s="65"/>
      <c r="D63" s="65"/>
      <c r="E63" s="65"/>
      <c r="F63" s="65"/>
      <c r="G63" s="65"/>
    </row>
    <row r="64" spans="1:11" hidden="1">
      <c r="A64" s="65"/>
      <c r="B64" s="65"/>
      <c r="C64" s="65"/>
      <c r="D64" s="65"/>
      <c r="E64" s="65"/>
      <c r="F64" s="65"/>
      <c r="G64" s="65"/>
    </row>
    <row r="65" spans="1:8" hidden="1">
      <c r="A65" s="65"/>
      <c r="B65" s="65"/>
      <c r="C65" s="65"/>
      <c r="D65" s="65"/>
      <c r="E65" s="65"/>
      <c r="F65" s="65"/>
      <c r="G65" s="65"/>
    </row>
    <row r="66" spans="1:8" hidden="1">
      <c r="H66" s="62"/>
    </row>
    <row r="67" spans="1:8" hidden="1">
      <c r="H67" s="62"/>
    </row>
    <row r="68" spans="1:8" hidden="1">
      <c r="H68" s="62"/>
    </row>
    <row r="69" spans="1:8" hidden="1">
      <c r="H69" s="62"/>
    </row>
    <row r="70" spans="1:8" hidden="1">
      <c r="H70" s="62"/>
    </row>
    <row r="71" spans="1:8" hidden="1">
      <c r="H71" s="62"/>
    </row>
    <row r="72" spans="1:8" hidden="1">
      <c r="H72" s="62"/>
    </row>
    <row r="73" spans="1:8" hidden="1">
      <c r="H73" s="62"/>
    </row>
    <row r="74" spans="1:8" hidden="1">
      <c r="H74" s="62"/>
    </row>
    <row r="75" spans="1:8" hidden="1">
      <c r="H75" s="62"/>
    </row>
    <row r="76" spans="1:8" hidden="1">
      <c r="H76" s="62"/>
    </row>
    <row r="77" spans="1:8" hidden="1">
      <c r="H77" s="62"/>
    </row>
    <row r="78" spans="1:8" hidden="1">
      <c r="H78" s="62"/>
    </row>
    <row r="79" spans="1:8" hidden="1">
      <c r="H79" s="62"/>
    </row>
    <row r="80" spans="1:8" hidden="1">
      <c r="H80" s="62"/>
    </row>
    <row r="81" spans="8:8" hidden="1">
      <c r="H81" s="62"/>
    </row>
    <row r="82" spans="8:8" hidden="1">
      <c r="H82" s="62"/>
    </row>
    <row r="83" spans="8:8" hidden="1">
      <c r="H83" s="62"/>
    </row>
    <row r="84" spans="8:8" hidden="1">
      <c r="H84" s="62"/>
    </row>
    <row r="85" spans="8:8" hidden="1">
      <c r="H85" s="62"/>
    </row>
    <row r="86" spans="8:8" hidden="1">
      <c r="H86" s="62"/>
    </row>
    <row r="87" spans="8:8" hidden="1">
      <c r="H87" s="62"/>
    </row>
    <row r="88" spans="8:8" hidden="1">
      <c r="H88" s="62"/>
    </row>
    <row r="89" spans="8:8" ht="15" customHeight="1">
      <c r="H89" s="62"/>
    </row>
    <row r="90" spans="8:8" ht="15" customHeight="1"/>
  </sheetData>
  <mergeCells count="24"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C1:D1"/>
    <mergeCell ref="E1:F1"/>
    <mergeCell ref="E2:F2"/>
    <mergeCell ref="E3:F3"/>
    <mergeCell ref="A4:B4"/>
    <mergeCell ref="C4:D4"/>
    <mergeCell ref="E4:F4"/>
    <mergeCell ref="B49:E57"/>
    <mergeCell ref="A7:B7"/>
    <mergeCell ref="C7:D7"/>
    <mergeCell ref="E7:F7"/>
    <mergeCell ref="D8:E8"/>
    <mergeCell ref="A9:A11"/>
    <mergeCell ref="B9:B11"/>
    <mergeCell ref="C9:F9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scale="71" orientation="portrait" r:id="rId1"/>
  <headerFooter alignWithMargins="0"/>
  <rowBreaks count="1" manualBreakCount="1">
    <brk id="4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(01)</vt:lpstr>
      <vt:lpstr>(02)</vt:lpstr>
      <vt:lpstr>(03)</vt:lpstr>
      <vt:lpstr>(04)</vt:lpstr>
      <vt:lpstr>(05)</vt:lpstr>
      <vt:lpstr>(06)</vt:lpstr>
      <vt:lpstr>(07)</vt:lpstr>
      <vt:lpstr>(08)</vt:lpstr>
      <vt:lpstr>(09)</vt:lpstr>
      <vt:lpstr>(10)</vt:lpstr>
      <vt:lpstr>(11)</vt:lpstr>
      <vt:lpstr>(12)</vt:lpstr>
      <vt:lpstr>year review for website</vt:lpstr>
      <vt:lpstr>background 118-no2-2010</vt:lpstr>
      <vt:lpstr>Chart1</vt:lpstr>
      <vt:lpstr>'(01)'!Print_Area</vt:lpstr>
      <vt:lpstr>'(02)'!Print_Area</vt:lpstr>
      <vt:lpstr>'(04)'!Print_Area</vt:lpstr>
      <vt:lpstr>'(05)'!Print_Area</vt:lpstr>
      <vt:lpstr>'(06)'!Print_Area</vt:lpstr>
      <vt:lpstr>'(07)'!Print_Area</vt:lpstr>
      <vt:lpstr>'(08)'!Print_Area</vt:lpstr>
      <vt:lpstr>'(09)'!Print_Area</vt:lpstr>
      <vt:lpstr>'(10)'!Print_Area</vt:lpstr>
      <vt:lpstr>'(11)'!Print_Area</vt:lpstr>
      <vt:lpstr>'(12)'!Print_Area</vt:lpstr>
    </vt:vector>
  </TitlesOfParts>
  <Company>Harborough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 User</dc:creator>
  <cp:lastModifiedBy>Gareth Rees</cp:lastModifiedBy>
  <cp:lastPrinted>2021-01-22T17:42:36Z</cp:lastPrinted>
  <dcterms:created xsi:type="dcterms:W3CDTF">2006-05-03T14:29:16Z</dcterms:created>
  <dcterms:modified xsi:type="dcterms:W3CDTF">2021-06-16T18:04:23Z</dcterms:modified>
</cp:coreProperties>
</file>