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W:\S106\Ruth Puentes S106\"/>
    </mc:Choice>
  </mc:AlternateContent>
  <xr:revisionPtr revIDLastSave="0" documentId="8_{2979F5A8-9471-4214-AB83-CED3E90A8D0D}" xr6:coauthVersionLast="47" xr6:coauthVersionMax="47" xr10:uidLastSave="{00000000-0000-0000-0000-000000000000}"/>
  <bookViews>
    <workbookView xWindow="-108" yWindow="-108" windowWidth="23256" windowHeight="12576" xr2:uid="{00000000-000D-0000-FFFF-FFFF00000000}"/>
  </bookViews>
  <sheets>
    <sheet name="As of 09.05.2024" sheetId="3" r:id="rId1"/>
  </sheets>
  <definedNames>
    <definedName name="_xlnm._FilterDatabase" localSheetId="0" hidden="1">'As of 09.05.2024'!$D$1:$D$318</definedName>
    <definedName name="_xlnm.Print_Area" localSheetId="0">'As of 09.05.2024'!$A$1:$E$314</definedName>
    <definedName name="_xlnm.Print_Titles" localSheetId="0">'As of 09.05.2024'!$1:$2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7" i="3" l="1"/>
  <c r="E27" i="3"/>
  <c r="E39" i="3"/>
  <c r="E51" i="3"/>
  <c r="E274" i="3"/>
  <c r="E143" i="3"/>
  <c r="E49" i="3"/>
  <c r="E30" i="3"/>
  <c r="E272" i="3"/>
  <c r="E135" i="3"/>
  <c r="E89" i="3"/>
  <c r="E241" i="3"/>
  <c r="E262" i="3"/>
  <c r="E303" i="3"/>
  <c r="E307" i="3"/>
  <c r="E189" i="3"/>
  <c r="E141" i="3"/>
  <c r="E183" i="3"/>
  <c r="E227" i="3"/>
  <c r="E62" i="3"/>
  <c r="E149" i="3"/>
  <c r="E5" i="3"/>
  <c r="E33" i="3"/>
  <c r="E99" i="3"/>
  <c r="E163" i="3"/>
  <c r="E267" i="3"/>
  <c r="E294" i="3"/>
  <c r="E152" i="3"/>
</calcChain>
</file>

<file path=xl/sharedStrings.xml><?xml version="1.0" encoding="utf-8"?>
<sst xmlns="http://schemas.openxmlformats.org/spreadsheetml/2006/main" count="685" uniqueCount="450">
  <si>
    <t xml:space="preserve">Parish </t>
  </si>
  <si>
    <t>Scheme</t>
  </si>
  <si>
    <t>Spend by Date</t>
  </si>
  <si>
    <t>Details</t>
  </si>
  <si>
    <t>Available Funding (£)</t>
  </si>
  <si>
    <t>Spending Criteria as per S106 Agreement</t>
  </si>
  <si>
    <t>Broughton Astley</t>
  </si>
  <si>
    <t>Community Facilities</t>
  </si>
  <si>
    <t>NSBD</t>
  </si>
  <si>
    <t>Cemeteries</t>
  </si>
  <si>
    <t>29.09.2036</t>
  </si>
  <si>
    <t>Provision of cemetery facilities in the vicinity of the development</t>
  </si>
  <si>
    <t>Billesdon</t>
  </si>
  <si>
    <t>Parks &amp; Gardens</t>
  </si>
  <si>
    <t>26.02.2028</t>
  </si>
  <si>
    <t>Nat &amp; Semi Nat Green Space</t>
  </si>
  <si>
    <t>Provision towards natural and semi natural greenspace</t>
  </si>
  <si>
    <t>Child &amp; Young People Facilities</t>
  </si>
  <si>
    <t>Provision of facilities for children and young people</t>
  </si>
  <si>
    <t>Allotments</t>
  </si>
  <si>
    <t>Enhance Allotments</t>
  </si>
  <si>
    <t>Greenways</t>
  </si>
  <si>
    <t>Provision of Greenways within the district of Market Harborough required as a result of the Development</t>
  </si>
  <si>
    <t>Increase capacity  payable towards improvement of the Coplow Centre</t>
  </si>
  <si>
    <t>Thurnby and Bushby</t>
  </si>
  <si>
    <t>08.08.2028</t>
  </si>
  <si>
    <t>Claybrooke Magna</t>
  </si>
  <si>
    <t>Outdoor Sports Facilities</t>
  </si>
  <si>
    <t>15.11.2025</t>
  </si>
  <si>
    <t>£35310.07 Land West of Main Street (17/00593/FUL) 2nd Tranche  £35276.51+33.56</t>
  </si>
  <si>
    <t>For improvement of outdoor sports facilities within a 4km radius of the Development to include Claybrooke Parva school playing fields and Ullesthorpe School fields and Ullesthorpe recreation ground and playing fields</t>
  </si>
  <si>
    <t>Foxton</t>
  </si>
  <si>
    <t>27.02.2027</t>
  </si>
  <si>
    <t>Natural &amp; Semi Natural Greenspace</t>
  </si>
  <si>
    <t>For the enhancement and improvement of facilities at the Memorial Gardens in MH or Welland Park</t>
  </si>
  <si>
    <t>Fleckney</t>
  </si>
  <si>
    <t>15.08.2026</t>
  </si>
  <si>
    <t>02.04.2028</t>
  </si>
  <si>
    <t>31.01.2028</t>
  </si>
  <si>
    <t>23.07.2028</t>
  </si>
  <si>
    <t>05.11.2028</t>
  </si>
  <si>
    <t>30.06.2026</t>
  </si>
  <si>
    <t>In respect of allotments</t>
  </si>
  <si>
    <t>For the purposes of facilitating burial spaces at Fleckney and Saddington Cemetery and for no other purposes whatsoever</t>
  </si>
  <si>
    <t>For the facilitation of burial spaces at Fleckney and Saddington Cemetery</t>
  </si>
  <si>
    <t>Gilmorton</t>
  </si>
  <si>
    <t>Natural &amp; Semi Natural Green Space</t>
  </si>
  <si>
    <t>26.10.2026</t>
  </si>
  <si>
    <t>Natural and Semi Natural Greenspace-Enhancement of facilities in the vicinity of Gilmorton</t>
  </si>
  <si>
    <t>Amenity Greenspace-Enhancement of the facilities in the vicinity of Gilmorton</t>
  </si>
  <si>
    <t>Parks &amp; Gardens- Enhancement of facilities in the vicinity of Gilmorton</t>
  </si>
  <si>
    <t>03.03.2025</t>
  </si>
  <si>
    <t>Provision of off site open space/amenity space within Gilmorton or which can otherwise be shown to be of benefits of the Development</t>
  </si>
  <si>
    <t>13.04.2026</t>
  </si>
  <si>
    <t>14.12.2027</t>
  </si>
  <si>
    <t>To be used for the provision of additional burial spaces in Gilmorton or within 2 km of the development</t>
  </si>
  <si>
    <t>06.05.2026</t>
  </si>
  <si>
    <t>To be used for additional signage and other enhancements of the sustainable travel infrastructure related to the site (or as otherwise agreed with the Council)</t>
  </si>
  <si>
    <t>17.06.2024</t>
  </si>
  <si>
    <t>To be provided within a 1.6km distance of the development</t>
  </si>
  <si>
    <t>15.06.2026</t>
  </si>
  <si>
    <t>Enhancement of open space facilities in the vicinity of Gilmorton</t>
  </si>
  <si>
    <t>15.12.2027</t>
  </si>
  <si>
    <t>Childrens Play Area</t>
  </si>
  <si>
    <t>Enhancement of facilities in the vicinity of Gilmorton</t>
  </si>
  <si>
    <t>Outdoor Sports</t>
  </si>
  <si>
    <t>Great Bowden</t>
  </si>
  <si>
    <t>£26596.68 The Old Sawmill, Great Bowden (19/01902/FUL) 100%</t>
  </si>
  <si>
    <t>To be paid by the Owner to the Council for them to provide community facilities to serve the development</t>
  </si>
  <si>
    <t>10.12.2025</t>
  </si>
  <si>
    <t>Enhancing Cemetery provision</t>
  </si>
  <si>
    <t xml:space="preserve">Offsite Open Space </t>
  </si>
  <si>
    <t>£166155.66 The Old Sawmill, Great Bowden (19/01902/FUL)</t>
  </si>
  <si>
    <t>To be applied by the Council to the provision of offsite open space to serve the Development in conformity with the Harborough District Council Open Space Sport and Recreation 2015 document adopted by the Council in January 2016 or as updated.</t>
  </si>
  <si>
    <t>Improvements to the allotments off Leicester Lane, Great Bowden</t>
  </si>
  <si>
    <t>Improvement to existing transport network for cycling, walking and horseriding in the vicinity of the site</t>
  </si>
  <si>
    <t>Great Easton</t>
  </si>
  <si>
    <t>04.04.2027</t>
  </si>
  <si>
    <t xml:space="preserve">Upgrade of Great Easton Village Hall, Kitchen, Installation of replacement floor and installation of a projector/screen, upgrade access to the building and upgrade of the stage </t>
  </si>
  <si>
    <t>Great Glen</t>
  </si>
  <si>
    <t>15.04.2025</t>
  </si>
  <si>
    <t>For the purpose of funding the new Community Facilities Building proposed to be erected on land at Ruperts Way, Great Glen or such other community facility within Great Glen as the District Council shall seek to provide or fund.</t>
  </si>
  <si>
    <t>16.02.2027</t>
  </si>
  <si>
    <t>Community Centre Contribution' - means the contribution of £735 per dwelling to be constructed on Site (Index Linked) in accordance with the Planning Obligations Supplementary Planning Document (January 2017) and which shall be utilised in accordance with Part 2 of Schedule 3</t>
  </si>
  <si>
    <t>10.12.2027</t>
  </si>
  <si>
    <t>Community Centre Contribution' - means the contribution of £735 per dwelling to be constructed on Site (Index Linked) in accordance with the Planning Obligations Supplementary Planning Document (January 2017) and which shall be utilised in accordance with Part 2 of Schedule 4</t>
  </si>
  <si>
    <t>Sports Provision</t>
  </si>
  <si>
    <t>Offsite outdoor sports facilities enhancement and improvement of existing provision within a 4 kilometre radius of the Development</t>
  </si>
  <si>
    <t>23.03.2030</t>
  </si>
  <si>
    <t>Provision of additional cemetery space within Great Glen and/or improvement or enhancement of Great Glen Cemetery</t>
  </si>
  <si>
    <t>Towards the enhancement and provision of offsite links, additional signage, and other enhancements of the sustainable travel infrastructure which will serve the development in line with the provisions</t>
  </si>
  <si>
    <t>Hallaton</t>
  </si>
  <si>
    <t>£15482.92 Land North &amp; South of North End Hallaton (18/01266/FUL)</t>
  </si>
  <si>
    <t xml:space="preserve">To be used towards one or more of the following: Hallaton Museum-updated exhibition space, including screen and projector to enable showing of films. Recreation Ground, new roof including insulation and new ceiling, disabled toilet, outside toilet and improved parking facilities. Stenning Hall-roof repairs or any   additional storage. Or any other community projects which comply with Regulation 122 that will benefit the residents  </t>
  </si>
  <si>
    <t>04.09.2027</t>
  </si>
  <si>
    <t>£14850.26 Land North End Hallaton (18/01266/FUL)</t>
  </si>
  <si>
    <t>£4691.37 Land North &amp; South of North End Hallaton (18/01266/FUL)</t>
  </si>
  <si>
    <t xml:space="preserve">In accordance with clause 3.3 (prior to first occupation of 50% of Dwellings, towards existing burial space provision or enhancement of existing sites in Hallaton  </t>
  </si>
  <si>
    <t>02.11.2028</t>
  </si>
  <si>
    <t>£1260.38 Land North &amp; South of North End Hallaton (18/01266/FUL)</t>
  </si>
  <si>
    <t>Towards existing allotment provision in Hallaton</t>
  </si>
  <si>
    <t>£7066.75 Land North &amp; South of North End Hallaton (18/01266/FUL)</t>
  </si>
  <si>
    <t>Enhancement of the existing cycle, walking and bridleways within the vicinity of the development, signage and removal of barriers</t>
  </si>
  <si>
    <t>Off Site Sports Provision</t>
  </si>
  <si>
    <t>£42163.00 Land North &amp; South of North End Hallaton (18/01266/FUL)</t>
  </si>
  <si>
    <t xml:space="preserve">Clause 3.8. To reintroduce Hallaton Recreation Ground or supporting enhancements at Medbourne Sports Ground </t>
  </si>
  <si>
    <t>Husbands Bosworth</t>
  </si>
  <si>
    <t>Sports Contribution</t>
  </si>
  <si>
    <t>03.04.2028</t>
  </si>
  <si>
    <t>£27554.98 Land Adj to Knight Close, Husbands Bosworth (18/01320/FUL)</t>
  </si>
  <si>
    <t xml:space="preserve">Enhancement of sporting facilities in Husbands Bosworth including but not only the all weather pitch, tennis club, tennis club house, skate park, grass pitches and sports and social club </t>
  </si>
  <si>
    <t>£12399.42 Land Adj to Knight Close, Husbands Bosworth (18/01320/FUL)</t>
  </si>
  <si>
    <t>Improvement or development of a project which will benefit the Husbands Bosworth community primarily the residents of the development and should be in the vicinity of the site</t>
  </si>
  <si>
    <t>21.01.2026</t>
  </si>
  <si>
    <t>£730.45 Land Adj to Knight Close, Husbands Bosworth (18/01320/FUL)</t>
  </si>
  <si>
    <t>Enhancement of the provision of existing allotments at Welford Road allotments</t>
  </si>
  <si>
    <t>£798.19 Land Adj to Knight Close, Husbands Bosworth (18/01320/FUL)</t>
  </si>
  <si>
    <t>Provision of signage and links to existing sustainable travel network (cycleways, footpaths and bridleways) in and around Husbands Bosworth</t>
  </si>
  <si>
    <t>Provision of Greenways of additional burial spaces or access to burial spaces at Husbands Bosworth Cemetery</t>
  </si>
  <si>
    <t>£3096.46 Land Adj to Knight Close, Husbands Bosworth (18/01320/FUL)</t>
  </si>
  <si>
    <t>Houghton on the Hill</t>
  </si>
  <si>
    <t>To serve the development in conformity with the Harborough District Council Open Space sport and recreation 2015 document adopted by the Council in January 2016 or as updated</t>
  </si>
  <si>
    <t xml:space="preserve">An off site contribution will be required for additional burial spaces to be spent in the accessibility threshold of 2km.  </t>
  </si>
  <si>
    <t>11.07.2026</t>
  </si>
  <si>
    <t>To provide additional or upgraded facilities within the accessibility threshold for the typologies at Houghton Allotments</t>
  </si>
  <si>
    <t>Provision or improvement of cemeteries and burial grounds within Houghton on the Hill or within 2km of the Application Land.</t>
  </si>
  <si>
    <t xml:space="preserve">Kibworth </t>
  </si>
  <si>
    <t>19.08.2026</t>
  </si>
  <si>
    <t>Towards the provision of outdoor sports facilities</t>
  </si>
  <si>
    <t>31.07.2028</t>
  </si>
  <si>
    <t>£123.84 Longbreach Road, Kibworth (15/01929/FUL)</t>
  </si>
  <si>
    <t>To be used to enhance existing allotments within Kibworth which will serve the residents from the development</t>
  </si>
  <si>
    <t>25.08.2026</t>
  </si>
  <si>
    <t>Towards the provision of greenways</t>
  </si>
  <si>
    <t>East Langton</t>
  </si>
  <si>
    <t xml:space="preserve">To use towards new build/or extension projections or upgrading of existing premises  </t>
  </si>
  <si>
    <t xml:space="preserve">Open Space Off Site </t>
  </si>
  <si>
    <t>£37553.57 Land off Church Causeway Church Langton (18/00904/OUT)</t>
  </si>
  <si>
    <t>Towards any or all of the following : Allotments, Cemeteries and Burial Grounds, Greenways, Outdoor Sports Facilities, Natural and Semi Natural Greenspace</t>
  </si>
  <si>
    <t>Lubenham</t>
  </si>
  <si>
    <t>02.10.2024</t>
  </si>
  <si>
    <t>To use toward upgrading and/or improvement of Lubenham Village Hall, All Saints Church Lubenham, and/or Lubenham village Green Trust</t>
  </si>
  <si>
    <t>Children's Play Area</t>
  </si>
  <si>
    <t>02.12.2024</t>
  </si>
  <si>
    <t>Provision or improvement of open space designed for use of children and young people within the vicinity of Lubenham</t>
  </si>
  <si>
    <t>Lutterworth</t>
  </si>
  <si>
    <t>15.07.2026</t>
  </si>
  <si>
    <t>22.10.2028</t>
  </si>
  <si>
    <t>£30024.07 Coventry Road, Lutterworth (21/00340/FUL)</t>
  </si>
  <si>
    <t>For the purpose of funding new or improving existing community facilities within Lutterworth or facilities in a neighbouring parish in the vicinity of the development</t>
  </si>
  <si>
    <t>Semi Natural Green Space</t>
  </si>
  <si>
    <t>Market Harborough</t>
  </si>
  <si>
    <t>24.09.2028</t>
  </si>
  <si>
    <t>£46602.24 Tymecrosse Gardens (20/01549/FUL)</t>
  </si>
  <si>
    <t>Towards the enhancement of outdoor sporting facilities within a 4km radius of the site</t>
  </si>
  <si>
    <t>Park and Gardens</t>
  </si>
  <si>
    <t>09.05.2026</t>
  </si>
  <si>
    <t>£5841.69 Tymecrosse Gardens (20/01549/FUL)</t>
  </si>
  <si>
    <t>Towards the enhancement of parks and gardens within a 4km radius of the site</t>
  </si>
  <si>
    <t>5 years from last tranche</t>
  </si>
  <si>
    <t>Towards the provision of the CF by the Council on the Primary School land</t>
  </si>
  <si>
    <t>Community Facilities-Structural landscaping and layout of sports pitch</t>
  </si>
  <si>
    <t>09.05.2028</t>
  </si>
  <si>
    <t>21.04.2026</t>
  </si>
  <si>
    <t>£23996.16 Tymecrosse Gardens (20/01549/FUL)</t>
  </si>
  <si>
    <t>Towards projects supporting community facilities in either the Parish of Market Harborough or facilities in a neighbouring parish with a 5 mile radius of Market Harborough</t>
  </si>
  <si>
    <t xml:space="preserve">Sports Provision </t>
  </si>
  <si>
    <t>17.07.2027</t>
  </si>
  <si>
    <t>£115084.75 Airfield Farm (11/00112/OUT) TW share</t>
  </si>
  <si>
    <t>11.07.2027</t>
  </si>
  <si>
    <t>£115084.75 Airfield Farm (11/00112/OUT) Wm Davis share</t>
  </si>
  <si>
    <t>28.02.2027</t>
  </si>
  <si>
    <t>Pavilion on Outdoor Sports Land</t>
  </si>
  <si>
    <t>Changing Facilities</t>
  </si>
  <si>
    <t>25.07.2028</t>
  </si>
  <si>
    <t>In respect of cemeteries and burial grounds</t>
  </si>
  <si>
    <t>£5185.32 Tymecrosse Gardens (20/01549/FUL)</t>
  </si>
  <si>
    <t>Towards the provision of a new cemetery to serve the residents of Market Harborough</t>
  </si>
  <si>
    <t>Sustainable Travel</t>
  </si>
  <si>
    <t>20.10.2024</t>
  </si>
  <si>
    <t>26.01.2025</t>
  </si>
  <si>
    <t>12.12.2024</t>
  </si>
  <si>
    <t>In respect of greenways</t>
  </si>
  <si>
    <t>Enhancement of existing sustainable travel network to include walking, cycling and horse riding routes within 1.6 kilometres of development</t>
  </si>
  <si>
    <t>26.09.2026</t>
  </si>
  <si>
    <t>Provision of additional signage and other enhancements of sustainable infrastructure</t>
  </si>
  <si>
    <t>20.03.2027</t>
  </si>
  <si>
    <t xml:space="preserve">Land within the wider site and/ or within a 4k radius of the site </t>
  </si>
  <si>
    <t>£1378.37 Tymecrosse Gardens (20/01549/FUL)</t>
  </si>
  <si>
    <t>Towards the enhancement of provision of allotments within Market Harborough or Great Bowden</t>
  </si>
  <si>
    <t>Childrens &amp; Young People Amenity</t>
  </si>
  <si>
    <t>Provision of recreational facilities for children and young people to serve the needs of the development</t>
  </si>
  <si>
    <t>£2428.56 Tymecrosse Gardens (20/01549/FUL)</t>
  </si>
  <si>
    <t>Towards the enhancement of provision for children and young people within Market Harborough</t>
  </si>
  <si>
    <t xml:space="preserve">Play Equipment </t>
  </si>
  <si>
    <t>05.06.2028</t>
  </si>
  <si>
    <t>£49569.38 Glebe Road, Market Harborough (09/00589/OUT)</t>
  </si>
  <si>
    <t>For the purposes of upgrading existing play equipment on Bellfields Park Glebe Road Market Harborough</t>
  </si>
  <si>
    <t>Enhance Signage of Cycleway</t>
  </si>
  <si>
    <t>Towards the enhancement of access, signage and quality of the sustainable cycling, walking and bridleway network in and around Market Harborough and Great Bowden</t>
  </si>
  <si>
    <t>Medbourne</t>
  </si>
  <si>
    <t>25.03.2029</t>
  </si>
  <si>
    <t>£14288.73 Paynes Lane, Medbourne (22/02017/FUL)</t>
  </si>
  <si>
    <t>Towards the costs of renovation of Medbourne Village Hall</t>
  </si>
  <si>
    <t>£728.25 Paynes Lane, Medbourne (22/02017/FUL)</t>
  </si>
  <si>
    <t>Towards enhancements to the existing allotments within Medbourne or Hallaton</t>
  </si>
  <si>
    <t>£2739.62 Paynes Lane, Medbourne (22/02017/FUL)</t>
  </si>
  <si>
    <t>Towards the provision of additional burial facilities or enhancement of facilities at either Medbourne or Blaston Cemeteries (or any other Cemetery reasonably identified as serving the Development by the District Council)</t>
  </si>
  <si>
    <t>Children &amp; Young Persons</t>
  </si>
  <si>
    <t>£1283.11 Paynes Lane, Medbourne (22/02017/FUL)</t>
  </si>
  <si>
    <t>Towards enhancements of the existing play area in Medbourne.</t>
  </si>
  <si>
    <t>North Kilworth</t>
  </si>
  <si>
    <t>18.03.2028</t>
  </si>
  <si>
    <t xml:space="preserve">Improvement or development of a project which will benefit the North Kilworth community primarily the residents of the development and should be in the vicinity of the site. The contribution may be used but not exclusively towards the projects at St Andrews Church: new community toilet and catering facilities. Village hall extension to provide new toilet/baby changing/storage facilities to enable the Village Hall to diversify its use. Village Church Rooms: To provide for the up grading of current facilities to enable diversification of use together with the provision of facilities which will enable diversification of use. Village Sports Club: Upgrading of current facilities and provision of facilities which will enable diversification of use </t>
  </si>
  <si>
    <t>13.06.2028</t>
  </si>
  <si>
    <t>05.01.2032</t>
  </si>
  <si>
    <t>To be used towards new build/extension/upgrade projects of existing premises at St. Andrews Church, North Kilworth</t>
  </si>
  <si>
    <t>19.12.2026</t>
  </si>
  <si>
    <t>Linked to improvement or development of a project which will benefit the North Kilworth community primarily the residents of the Development and should be within the vicinity of the site</t>
  </si>
  <si>
    <t>01.03.2028</t>
  </si>
  <si>
    <t>Amenity Greenspace</t>
  </si>
  <si>
    <t>07.04.2028</t>
  </si>
  <si>
    <t>To be used towards the enhancement of the Millennium Green in North Kilworth or other agreed suitable site within 800m of the Development</t>
  </si>
  <si>
    <t>28.08.2028</t>
  </si>
  <si>
    <t>£4055.64 Station Road, North Kilworth (16/001143/OUT)</t>
  </si>
  <si>
    <t>For enhancement of the Millennium Green or other suitable site in North Kilworth</t>
  </si>
  <si>
    <t>To be used towards enhancement of sporting facilities in North Kilworth</t>
  </si>
  <si>
    <t>12.09.2028</t>
  </si>
  <si>
    <t>Provision of signage and links to existing sustainable travel network (cycle ways, footpaths and bridleways) in and around North Kilworth</t>
  </si>
  <si>
    <t>£9153.25 Station Road, North Kilworth (16/001143/OUT)</t>
  </si>
  <si>
    <t>Provision of signage and links to existing sustainable travel network(cycleways, footpaths and bridleways)in and around North Kilworth</t>
  </si>
  <si>
    <t>Childrens &amp; Young People</t>
  </si>
  <si>
    <t>To enhance the childrens playground in North Kilworth</t>
  </si>
  <si>
    <t>For the provision of allotments within the vicinity of the Development if such a site cannot be located then the contribution will not be required</t>
  </si>
  <si>
    <t>Provision of additional burial spaces or access to burial spaces at St Andrews Churchyard North Kilworth or other burial grounds within 2 km of the development</t>
  </si>
  <si>
    <t>£5062.24 Station Road, North Kilworth (16/001143/OUT)</t>
  </si>
  <si>
    <t>08.10.2028</t>
  </si>
  <si>
    <t>16.04.2028</t>
  </si>
  <si>
    <t>Enhancement of North Kilworth Bogs or another agreed suitable site in North Kilworth</t>
  </si>
  <si>
    <t>£29855.45 Station Road, North Kilworth (16/001143/OUT)</t>
  </si>
  <si>
    <t>Scraptoft</t>
  </si>
  <si>
    <t>11.12.2026</t>
  </si>
  <si>
    <t>Contribution towards the cost of the provision and associated infrastructure of Scraptoft Community Hub</t>
  </si>
  <si>
    <t>05.03.2025</t>
  </si>
  <si>
    <t>Shangton</t>
  </si>
  <si>
    <t>28.09.2025</t>
  </si>
  <si>
    <t>Provision or improvement and/or the establishment of the community and social infrastructure withing the vicinity of the Development</t>
  </si>
  <si>
    <t>Outdoor Sports Provision</t>
  </si>
  <si>
    <t>21.02.2028</t>
  </si>
  <si>
    <t>Enhancement of existing sports facilities within 4 km of the Development, in the Parishes of Illston on the Hill or East Langton. Those facilities being Illston on the Hill or East Langton. These facilities being Illston on the Hill Cricket Ground, East Langton Cricket Ground or Church Langton School.</t>
  </si>
  <si>
    <t>For the enhancement of Shangton Churchyard to improve accessibility</t>
  </si>
  <si>
    <t>15.03.2026</t>
  </si>
  <si>
    <t>For the enhancement of natural greenspace within 2km of the development site, to provide habitat, improve water quality, accessibility and interpretation material to Stonton Brook and tributaries</t>
  </si>
  <si>
    <t>For the enhancement of existing allotment sites within4 km of the development, to provide additional facilities at Church Langton Allotments</t>
  </si>
  <si>
    <t>South Kilworth</t>
  </si>
  <si>
    <t>09.03.2027</t>
  </si>
  <si>
    <t>Enhancements of allotments in the vicinity of South Kilworth</t>
  </si>
  <si>
    <t>06.01.2028</t>
  </si>
  <si>
    <t>£149.41 The Leys, North Kilworth Road, South Kilworth (16/00925/OUT)</t>
  </si>
  <si>
    <t>Provision or enhancement of cemetery/burial grounds in the vicinity of South Kilworth or surrounding area</t>
  </si>
  <si>
    <t>Enhancements of Greenways in the vicinity of South Kilworth</t>
  </si>
  <si>
    <t>£846.67 The Leys, North Kilworth Road, South Kilworth (16/00925/OUT)</t>
  </si>
  <si>
    <t>Sports Facilities</t>
  </si>
  <si>
    <t>Enhancements of sports facilities in the vicinity of South Kilworth</t>
  </si>
  <si>
    <t>Ullesthorpe</t>
  </si>
  <si>
    <t>Off Site Greenways</t>
  </si>
  <si>
    <t>For the provision sustainable travel infrastructure within 1.6 km of the application land</t>
  </si>
  <si>
    <t>Lutterworth Country Park</t>
  </si>
  <si>
    <t xml:space="preserve">Enhancement of Lutterworth Country Park or other parks/gardens in the vicinity of the application land </t>
  </si>
  <si>
    <t>Enhancement of allotments in Ullesthorpe</t>
  </si>
  <si>
    <t>For the enhancement of existing allotment facilities within four kilometres of the Application Land or the provision of new allotment facilities within four kilometres of the Application Land</t>
  </si>
  <si>
    <t>Towards the provision of cemeteries and burial grounds in the vicinity of the Application Land</t>
  </si>
  <si>
    <t>Provision of parks and gardens</t>
  </si>
  <si>
    <t>£1155 36 Kates Hill Farm Billesdon (16/00579/FUL) 
1st Tranche</t>
  </si>
  <si>
    <t>£1155.36 Kates Hill Farm Billesdon (16/00579/FUL) 
2nd Tranche</t>
  </si>
  <si>
    <t>£12670.04 Kates Hill Farm Billesdon (16/00579/FUL)
1st Tranche</t>
  </si>
  <si>
    <t>£12670.04 Kates Hill Farm Billesdon (16/00579/FUL)
2nd Tranche</t>
  </si>
  <si>
    <t>£480.32 Kates Hill Farm Billesdon (16/00579/FUL) 
1st Tranche</t>
  </si>
  <si>
    <t>£480.32 Kates Hill Farm Billesdon (16/00579/FUL) 
2nd Tranche</t>
  </si>
  <si>
    <t>£272.61 Kates Hill Farm Billesdon (16/00579/FUL) 
1st Tranche</t>
  </si>
  <si>
    <t>£272.61 Kates Hill Farm Billesdon (16/00579/FUL) 
2nd Tranche</t>
  </si>
  <si>
    <t>£1134.25 Kates Hill Farm Billesdon (16/00579) 
1st Tranche</t>
  </si>
  <si>
    <t>£1134.25 Kates Hill Farm Billesdon (16/00579) 
2nd Tranche</t>
  </si>
  <si>
    <t>£5641.91 Kates Hill Farm Billesdon (16/00579/FUL) 
1st Tranche</t>
  </si>
  <si>
    <t>£5641.91 Kates Hill Farm Billesdon (16/00579/FUL) 
2nd Tranche</t>
  </si>
  <si>
    <t>£59558.54 Charity Farm, Bushby (18/01968/FUL 14/01088/OUT) £73626.93-£14068.39</t>
  </si>
  <si>
    <t>£3215.30 Fishers Farm Foxton (16/01459/OUT)</t>
  </si>
  <si>
    <t>£2133.78 Fishers Farm Foxton (16/01459/OUT)</t>
  </si>
  <si>
    <t>£2404.72 Fishers Farm Foxton (16/01459/OUT)</t>
  </si>
  <si>
    <t>£9793.73 Fishers Farm Foxton (16/01459/OUT)
£19183.73-£9390.00</t>
  </si>
  <si>
    <t>£1053.49 Fishers Farm Foxton (16/01459/OUT)
£3213.49-£2160.00</t>
  </si>
  <si>
    <t>£6904.06 Land at Kilby Road, Fleckney (16/00592/OUT) £7604.14-£700.08</t>
  </si>
  <si>
    <t>£11808.87 High Street Fleckney (17/02146/FUL) 
1st Tranche</t>
  </si>
  <si>
    <t>£67315.40 High Street Fleckney (17/02146/FUL) 
3rd Tranche</t>
  </si>
  <si>
    <t>£50000.00 High Street Fleckney (17/02146/FUL) 
2nd Tranche (Full contr £65428.99)</t>
  </si>
  <si>
    <t>£15428.99 High Street Fleckney (17/02146/FUL) 
2nd tranche</t>
  </si>
  <si>
    <t>£6185.00 Mill Lane, Gilmorton (16/00115/OUT)</t>
  </si>
  <si>
    <t>£84397.44 Mill Lane, Gilmorton (16/00115/OUT)</t>
  </si>
  <si>
    <t>£4779.20 Mill Lane, Gilmorton (16/00115/OUT)</t>
  </si>
  <si>
    <t>£57980.84 Ullesthorpe Road, Gilmorton (17/01256/OUT)</t>
  </si>
  <si>
    <t>£4409.06 Land West of Lutterworth Road (17/00701/OUT - 18/01656/FUL) 5337.96-928.90</t>
  </si>
  <si>
    <t>£4939.40 Ullesthorpe Road, Gilmorton (17/01256/OUT): £58653.40-£53714.00</t>
  </si>
  <si>
    <t>£7663.50 Land West of Lutterworth Road (18/01656/FUL)</t>
  </si>
  <si>
    <t>£6028.33 Kimcote Road, Gilmorton (17/00885/OUT)</t>
  </si>
  <si>
    <t>£6274.72 Kimcote Road, Gilmorton (17/00885/OUT)</t>
  </si>
  <si>
    <t>£10832.49 Mill Lane, Gilmorton (16/00115/OUT)</t>
  </si>
  <si>
    <t>£8040.78 Land West of Lutterworth Road (18/01656/FUL)</t>
  </si>
  <si>
    <t>£2536.72 Mill Lane, Gilmorton (16/00115/OUT)</t>
  </si>
  <si>
    <t>£9712 Land off Leicester Lane, Great Bowden (16/01942/OUT)</t>
  </si>
  <si>
    <t>£15558.94 Land at Berry Close, Great Bowden  M.H. (15/01425/OUT)</t>
  </si>
  <si>
    <t>£2591.27 Land off Leicester Lane, Great Bowden (16/01942/OUT)</t>
  </si>
  <si>
    <t>£14629.47 Land off Leicester Lane, Great Bowden (16/01942/OUT)</t>
  </si>
  <si>
    <t>£3677.57 28 Broadgate (16/00380/FUL)</t>
  </si>
  <si>
    <t>£3999.00 Broadgate (16/00380/FUL)</t>
  </si>
  <si>
    <t>£58869.85 Land North of Oaks Road (17/00579/OUT &amp; 18/01082/REM)</t>
  </si>
  <si>
    <t>£59353.88 Land North of Oaks Road (17/00579/OUT &amp; 18/01082/REM)</t>
  </si>
  <si>
    <t>£49740.22 Land North of Oaks Road (17/00579/OUT &amp; 18/01082/REM) 100%</t>
  </si>
  <si>
    <t>£6316.19 Oaks Road (17/00579/OUT)</t>
  </si>
  <si>
    <t>£123710.22 Oaks Road (17/00579/OUT)</t>
  </si>
  <si>
    <t>£64841.63 Oaks Road (17/00579/OUT)</t>
  </si>
  <si>
    <t>£824909.28 London Road, Great Glen (15/00912/OUT)
£824909.28</t>
  </si>
  <si>
    <t>£66242.10 Land North of Oaks Road (17/00579/OUT &amp; 18/01082/REM)
£66242.10</t>
  </si>
  <si>
    <t>£66786.75 Land North of Oaks Road (17/00579/OUT &amp; 18/01082/REM)
£66786.75</t>
  </si>
  <si>
    <t>£4139.25 Land Adj to Knight Close, Husbands Bosworth (18/01320/FUL)</t>
  </si>
  <si>
    <t>£2747.90 Land Adj to Knight Close, Husbands Bosworth (18/01320/FUL)</t>
  </si>
  <si>
    <t>£1206.88 Winckley Road, Houghton on the Hill (17/00212/OUT &amp; 17/02113/VAC)</t>
  </si>
  <si>
    <t>£6755.88 Winckley Road, Houghton on the Hill (17/00212/OUT &amp; 17/02113/VAC) 
1st tranche</t>
  </si>
  <si>
    <t>£6839.03 Winckley Road, Houghton on the Hill (17/00212/OUT &amp; 17/02113/VAC) 
2nd tranche</t>
  </si>
  <si>
    <t>£4485.00 Winckley Road, Houghton on the Hill (17/00212/OUT &amp; 17/02113/VAC) 
1st Tranche</t>
  </si>
  <si>
    <t>£4544.20 Winckley Road, Houghton on the Hill (17/00212/OUT &amp; 17/02113/VAC) 
2nd Tranche</t>
  </si>
  <si>
    <t>£9649.62 Fleckney Rd, Kibworth (16/00166/OUT)</t>
  </si>
  <si>
    <t>£263312.95 Fleckney Rd, Kibworth (16/00166/OUT) £326249.35-£62936.40</t>
  </si>
  <si>
    <t>£47359.78  Fleckney Rd, Kibworth (16/00166/OUT) £72601.96-£25242.18</t>
  </si>
  <si>
    <t>£13725.84 Land off Church Causeway Church Langton (18/00904/OUT) 
1st and 2nd tranches</t>
  </si>
  <si>
    <t>£892.14 Longbreach Road, Kibworth (15/01929/FUL)</t>
  </si>
  <si>
    <t>£12706.52 Land South of Main Street, Lubenham (15/01471/OUT) £18361.00-£5654.48</t>
  </si>
  <si>
    <t>£2681.88 Land South of Main Street, Lubenham (15/01471/OUT)</t>
  </si>
  <si>
    <t>£50301.21 Coventry Rd, Lutterworth (15/01665/OUT) £70301.21-20000</t>
  </si>
  <si>
    <t xml:space="preserve">£11236.35  Coventry Rd, Lutterworth (15/01665/OUT) £29007.03 - £17770.74 </t>
  </si>
  <si>
    <t>£39948.00 Airfield Road, Market Harborough (11/00112/OUT)
CF Final 5 years from last tranche 45% of agreement</t>
  </si>
  <si>
    <t>£13287.61 Farndon Road (01/00181/OUT) &amp;(07/00360/REM &amp; 15/01343/FUL)</t>
  </si>
  <si>
    <t xml:space="preserve">£151964.55 Farndon Road Phase 3 (15/00746/OUT)  </t>
  </si>
  <si>
    <t>£410236.36 Manor Farm, MH (13/01483/OUT)</t>
  </si>
  <si>
    <t>£47333.33 Land North of Lubenham Hill Mkt Harb (12/00044/FUL) 
1st Tranche</t>
  </si>
  <si>
    <t>£53218.00 Land North of Lubenham Hill, Mkt Harb (12/00044/FUL) 
2nd Tranche</t>
  </si>
  <si>
    <t>£21660.26 Angell Drive, Farndon Rd, MH (17/01269/OUT) 
2nd tranche</t>
  </si>
  <si>
    <t>£23623.35 Land North of Lubenham Hill, Mkt Harb (12/00044/FUL)</t>
  </si>
  <si>
    <t>£105665.45 Manor Farm, Market Harborough (13/01483/OUT)</t>
  </si>
  <si>
    <t>£4276.42 Peaker Park Extra Care Facility (17/01483/FUL) 
1st tranche</t>
  </si>
  <si>
    <t>£4266.15 Peaker Park Extra Care Facility (17/01483/FUL) 
2nd tranche</t>
  </si>
  <si>
    <t xml:space="preserve">£11628.80 Burnmill Farm (17/02020/FUL) 
2nd tranche             </t>
  </si>
  <si>
    <t>£3851.58 Land at Burnmill Farm (17/02020/FUL)     £104512-100660.42
2nd tranche</t>
  </si>
  <si>
    <t xml:space="preserve">£17516.80 Burnmill Farm, MH (17/02020/FUL) 
2nd contr                      </t>
  </si>
  <si>
    <t xml:space="preserve">£3091.20 Burnmill Farm MH (17/02020/FUL) 
2nd tranche                    </t>
  </si>
  <si>
    <t>£17516.80 Burnmill Farm, M.H. (17/02020/FUL) 
1st contr</t>
  </si>
  <si>
    <t>£4671.04 Former Ambulance Station, MH (19/00461/FUL)
1st tranche</t>
  </si>
  <si>
    <t>£4694.00 Former Ambulance Station, MH (19/00461/FUL)
2nd tranche</t>
  </si>
  <si>
    <t>£16131.74 Angell Drive, Farndon Rd, MH (17/01269/OUT)</t>
  </si>
  <si>
    <t>£3091.20 Burnmill Farm, M.H. (17/02020/FUL)  
1st tranche</t>
  </si>
  <si>
    <t>£25861.53 Manor Farm, MH (13/01483/OUT)</t>
  </si>
  <si>
    <t>£3461.05 Land North of Lubenham Hill, Mkt Harb (12/00044/FUL)</t>
  </si>
  <si>
    <t>£3419.23 Land North of Lubenham Hill, Mkt Harb (12/00044/FUL)</t>
  </si>
  <si>
    <t>£76176.30 Land North of Lubenham Hill, Mkt Harb (12/00044/FUL)</t>
  </si>
  <si>
    <t>£75255.78 Land North of Lubenham Hill, Mkt Harb (12/00044/FUL)</t>
  </si>
  <si>
    <t>£5015.75 Angell Drive, Farndon Rd, MH (17/01269/OUT)</t>
  </si>
  <si>
    <t>£7810.80 Tymecrosse Gardens (20/01549/FUL)</t>
  </si>
  <si>
    <t>£1968.48 South Kilworth Road, North Kilworth (18/01444/FUL)</t>
  </si>
  <si>
    <t>£1983.85 South Kilworth Road, North Kilworth (18/01444/FUL)</t>
  </si>
  <si>
    <t>£2502.26 South Kilworth Road, North Kilworth (18/01444/FUL)</t>
  </si>
  <si>
    <t>£2521.80 South Kilworth Road, North Kilworth (18/01444/FUL)</t>
  </si>
  <si>
    <t>£11584.89 Land South of Station Road, North Kilworth (16/001143/OUT) 
2nd tranche</t>
  </si>
  <si>
    <t>£5656.20 Pincet Lane, North Kilworth (16/001682/OUT) 
1st tranche</t>
  </si>
  <si>
    <t>£6533.40 Pincet Lane, North Kilworth (16/001682/OUT) 
2nd tranche</t>
  </si>
  <si>
    <t>£9054.83 South Kilworth Road, North Kilworth (18/01444/FUL)
2nd tranche</t>
  </si>
  <si>
    <t>£17913.81 Station Road, North Kilworth (16/001143/OUT) £41135.81-£23222.00</t>
  </si>
  <si>
    <t>£18547.36 Pincet Lane, North Kilworth (16/001682/OUT) 
1st tranche</t>
  </si>
  <si>
    <t xml:space="preserve">£22375.73 Pincet Lane, North Kilworth (16/001682/OUT) 
2nd tranche </t>
  </si>
  <si>
    <t>£4540.18 Pincet Lane, North Kilworth (16/001682/OUT) 
1st tranche</t>
  </si>
  <si>
    <t>£1048.38 South Kilworth Road, North Kilworth (18/01444/FUL)
2nd Tranche</t>
  </si>
  <si>
    <t>£595.03 South Kilworth Road, North Kilworth (18/01444/FUL) 2nd tranche</t>
  </si>
  <si>
    <t>£590.42 South Kilworth Road, North Kilworth (18/01444/FUL)
1st tranche</t>
  </si>
  <si>
    <t>£1040.26 South Kilworth Road, North Kilworth (18/01444/FUL)
1st tranche</t>
  </si>
  <si>
    <t>£5477.33 Pincet Lane, North Kilworth (16/001682/OUT) 
2nd tranche</t>
  </si>
  <si>
    <t>£4442.22 South Kilworth Road, North Kilworth (18/01444/FUL)
1st tranche</t>
  </si>
  <si>
    <t>£4476.90 South Kilworth Road, North Kilworth (18/01444/FUL)
2nd tranche</t>
  </si>
  <si>
    <t>£2456.54 South Kilworth Road, North Kilworth (18/01444/FUL)
1st tranche</t>
  </si>
  <si>
    <t>£2475.72 South Kilworth Road, North Kilworth (18/01444/FUL)
2nd tranche</t>
  </si>
  <si>
    <t>£2282.35 Pincet Lane, North Kilworth (16/001682/OUT) 
1st tranche</t>
  </si>
  <si>
    <t>£2753.60 Pincet Lane, North Kilworth (16/01682/OUT) 
2nd Tranche</t>
  </si>
  <si>
    <t>£34880.20 South Kilworth Road, North Kilworth (18/01444/FUL) 
2nd Tranche</t>
  </si>
  <si>
    <t>£929.99 South Kilworth Road, North Kilworth (18/01444/FUL) 34609.99-£33680.00
1st tranche</t>
  </si>
  <si>
    <t xml:space="preserve">£11048.64 Beeby Road, Scraptoft (14/01637/OUT) £204262.73+£207464.57+£211322.00-£549401.13-£62599.53 </t>
  </si>
  <si>
    <t>£11339.84 Pulford Drive, Scraptoft (14/00669/OUT)</t>
  </si>
  <si>
    <t>£916.09 Melton Road Care Village, Care Shangton (16/0034/OUT) £1547.15 - £631.06</t>
  </si>
  <si>
    <t>£15949.01 Melton Road Care Village, Care Shangton (16/0034/OUT) £21017.83-£5068.82
2nd tranche</t>
  </si>
  <si>
    <t>£2296.55 Melton Road Care Village, Care Shangton (16/0034/OUT) 
2nd tranche</t>
  </si>
  <si>
    <t>£2067.71 Melton Road Care Village, Care Shangton (16/0034/OUT) 
1st tranche</t>
  </si>
  <si>
    <t xml:space="preserve">£24796.97 Care Shangton (16/00034/OUT) 
2nd tranche                  </t>
  </si>
  <si>
    <t>£22326.07 Melton Road Care Village, Care Shangton (16/0034/OUT) 
1st tranche</t>
  </si>
  <si>
    <t>£552.34 Melton Road Care Village, Care Shangton (16/0034/OUT) 
2nd tranche</t>
  </si>
  <si>
    <t>£497.30 Melton Road Care Village, Care Shangton (16/0034/OUT) 
1st tranche</t>
  </si>
  <si>
    <t>£1344.72 The Leys, North Kilworth Road, South Kilworth (16/00925/OUT)</t>
  </si>
  <si>
    <t>£5058.73 The Leys, North Kilworth Road, South Kilworth (16/00925/OUT)</t>
  </si>
  <si>
    <t>£7620.11 The Leys, North Kilworth Road, South Kilworth (16/00925/OUT)</t>
  </si>
  <si>
    <t>£5051.61 The Leys, North Kilworth Road, South Kilworth (16/00925/OUT)</t>
  </si>
  <si>
    <t>£3486.78 The Leys, North Kilworth Road, South Kilworth (16/00925/OUT): £45464.55 - £2821.77-£21156-£18000</t>
  </si>
  <si>
    <t>£7111.57 Fairway Meadows, Ullesthorpe (14/01684/REM)</t>
  </si>
  <si>
    <t>£7558.99 Fairway Meadows, Ullesthorpe (14/01684/REM)</t>
  </si>
  <si>
    <t>£1795.24 Fairway Meadows, Ullesthorpe (14/01684/REM)</t>
  </si>
  <si>
    <t>£400 Fairway Meadows, Ullesthorpe (14/01684/REM): £7463.55-£7063.55</t>
  </si>
  <si>
    <t>£112.27 Ashby Road, Ullesthorpe (16/00373/OUT) £2166.66 - £2166.66+£112.27</t>
  </si>
  <si>
    <t>£1244.85 Fairway Meadows, Ullesthorpe (14/01684/REM) £1688.98 - £444.13</t>
  </si>
  <si>
    <t>To use towards the provision or improvement and/or establishment of community and social infrastructure in the vicinity of the Development</t>
  </si>
  <si>
    <t>To be paid towards the provision of the Community Facilities - a community building falling within Use Class D* being a minimum size of 540 square metres to be erected within the Wider Site to serve the development</t>
  </si>
  <si>
    <t>In respect of outdoor sports facilities</t>
  </si>
  <si>
    <t>The construction and provision of a pavilion and changing facilities on the Outdoor Sports Land</t>
  </si>
  <si>
    <t>In respect of Changing Facilities - the construction and provision of changing facilities together with associated parking and amenity space on the Changing Facilities Land</t>
  </si>
  <si>
    <t>Towards the provision and enhancement of sustainable travel infrastructure in Market Harborough</t>
  </si>
  <si>
    <t>Toward the maintenance of horticultural allotments on the Allotment Land</t>
  </si>
  <si>
    <t>Towards the Child and Young People Amenity Works. Children and Young People Amenity Works definition : 'the local area for play and local equipped area for play for children of early school age shown on the plan entitled 'Landscape Strategy Plan' on page 30 of the SDA Masterplan'. This is reference the Airfield Farm/Manor Field area.</t>
  </si>
  <si>
    <t>To be used towards the enhancement of the Millennium Green in North Kilworth or another suitable site within 800m of the site</t>
  </si>
  <si>
    <t>To be used for the enhancement of the pitch at the North Kilworth Sports Ground</t>
  </si>
  <si>
    <t>For the provision of signage and links to the existing sustainable travel network in and around North Kilworth</t>
  </si>
  <si>
    <t>For additional burial spaces at St Andrews Churchyard North Kilworth or another burial ground within 2km of the site</t>
  </si>
  <si>
    <t>To be used towards the project at North Kilworth bogs or another site within North Kilworth</t>
  </si>
  <si>
    <t>Adjusted in accordance with the provisions contained in the first schedule payable by the owner to the District Council in accordance with the provisions</t>
  </si>
  <si>
    <t>Towards the provision of a new community sports facility in Broughton Astley or towards the provision of a community facility managed by Broughton Astley Scouts to be used primarily for scouts, brownies and girl guides and for other  community uses from time to time</t>
  </si>
  <si>
    <t>To be provided for the provision of floodlights at Foxton Tennis Club and enhancement and improvement of outdoor sports facilities at Foxton Recreation Ground</t>
  </si>
  <si>
    <t>To improve the connectivity, signage and barriers to access to the adjacent sustainable travel network including public rights of way, cycle routs and bridleways to include walking cycling and running routes within a 1.6km distance of the development.</t>
  </si>
  <si>
    <t>For the provision of new burial plots or improvements to infrastructure to be provided within a 4km distance of the development</t>
  </si>
  <si>
    <t>For habitat improvements to the adjacent watercourse or other suitable site in Foxton within 1.6km of the development site</t>
  </si>
  <si>
    <t>For enhancement of or provision of new Natural and Semi Natural Greenspace within a 1.6km distance of the development</t>
  </si>
  <si>
    <t>Towards the provision of additional burial space at Great Bowden Cemetery</t>
  </si>
  <si>
    <t>Towards the provision of cemetery and burial provision within the vicinity of Kibworth Beauchamp</t>
  </si>
  <si>
    <t>Towards the provision of allotments</t>
  </si>
  <si>
    <t>Project or projects delivering benefit to the community which may include works to enhance the facilities at Lutterworth Sports Centre</t>
  </si>
  <si>
    <t>For the purpose of the providing community facilities on the Community Facilities Land</t>
  </si>
  <si>
    <t>£53793.88 Community Facilities - Crowfoot Way, B.A. (15/01340/OUT)</t>
  </si>
  <si>
    <t>£75391.52 Land Off Broughton Way (East and West), B.A. (13/01142/OUT)  £78186.21-£2794.69</t>
  </si>
  <si>
    <t xml:space="preserve">£23471.08 Fleckney Road, Saddington (16/01355/FUL)
£27011.40-£65.72-£479.60-£2995.00
1st Tranche 50% </t>
  </si>
  <si>
    <t>£31638.30 Land at Kilby Road, Fleckney (16/00592/OUT)</t>
  </si>
  <si>
    <t>£4774.86 Land North of Oaks Road (17/00579/OUT &amp; 18/01082/REM)
£6011.35 - £1236.49</t>
  </si>
  <si>
    <t>£29823.00 Fleckney Rd, Kibworth (16/00166/OUT)  £40148.84 - £7110.84 -£3215-£388.14</t>
  </si>
  <si>
    <t>£2300.68 The Stables South Kilworth Road, North Kilworth (18/01444/FUL)  £8984.68-£6684.00</t>
  </si>
  <si>
    <t>Towards the provision or rebuild or improvement or refurbishment and/or establishment or community and social infrastructure in the parish of Thurnby and Bushby in particular the provision  or rebuild or improvement or refurbishment relating to Wadkins Pavilion</t>
  </si>
  <si>
    <t>£12569.24 Uppingham Rd, Houghton on the Hill (15/001975/OUT)
£16829.24-£8202+£3942.00</t>
  </si>
  <si>
    <t>£4047.59 Uppingham Rd, Houghton on the Hill (15/001975/OUT)</t>
  </si>
  <si>
    <t>For the purpose of funding or improved new community facilities in to serve the needs of the Development to include one or more of the following projects : new 1st Bowdens Scout Hut, New club house and community space for Harborough Cricket and Squash club, St Dionysius Community Hall Extension, MH Tennis Club new Clubhouse, MH Baptist Church Community Facilities improvement works and Burford Green Community Building/changing rooms, MH Town Football Clubhouse conversion of loft space to accommodate meetings for local groups, MH CUBE the provision of an outdoor classroom</t>
  </si>
  <si>
    <t>In respect on the offsite Pavilion Facilities. The construction and provision of a pavilion and changing facilities on the neighbouring development</t>
  </si>
  <si>
    <t>£16301.57 Ashby Road, Ullesthorpe (16/00373/OUT)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</si>
</sst>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0.00;\(#,##0.00\)"/>
    <numFmt numFmtId="165" formatCode="dd/mm/yyyy;@"/>
  </numFmts>
  <fonts count="45" x14ac:knownFonts="1">
    <font>
      <sz val="10"/>
      <name val="Courier"/>
      <family val="3"/>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ourier"/>
      <family val="3"/>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
      <color indexed="8"/>
      <name val="Courier"/>
      <family val="3"/>
    </font>
    <font>
      <i/>
      <sz val="1"/>
      <color indexed="8"/>
      <name val="Courier"/>
      <family val="3"/>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name val="Verdana"/>
      <family val="2"/>
    </font>
    <font>
      <sz val="11"/>
      <color indexed="8"/>
      <name val="Calibri"/>
      <family val="2"/>
    </font>
    <font>
      <b/>
      <sz val="10"/>
      <color rgb="FF3F3F3F"/>
      <name val="Arial"/>
      <family val="2"/>
    </font>
    <font>
      <b/>
      <sz val="10"/>
      <color theme="1"/>
      <name val="Arial"/>
      <family val="2"/>
    </font>
    <font>
      <sz val="10"/>
      <color rgb="FFFF0000"/>
      <name val="Arial"/>
      <family val="2"/>
    </font>
    <font>
      <sz val="11"/>
      <color rgb="FF000000"/>
      <name val="Arial"/>
    </font>
    <font>
      <b/>
      <sz val="11"/>
      <color rgb="FF000000"/>
      <name val="Arial"/>
    </font>
    <font>
      <sz val="11"/>
      <color rgb="FF000000"/>
      <name val="Arial"/>
      <family val="2"/>
    </font>
    <font>
      <sz val="12"/>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theme="0" tint="-0.34998626667073579"/>
      </left>
      <right style="thin">
        <color theme="0" tint="-0.34998626667073579"/>
      </right>
      <top style="medium">
        <color rgb="FF000000"/>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medium">
        <color rgb="FF000000"/>
      </left>
      <right style="medium">
        <color rgb="FF000000"/>
      </right>
      <top style="medium">
        <color theme="0" tint="-0.34998626667073579"/>
      </top>
      <bottom style="thin">
        <color theme="0" tint="-0.34998626667073579"/>
      </bottom>
      <diagonal/>
    </border>
    <border>
      <left style="medium">
        <color rgb="FF000000"/>
      </left>
      <right style="medium">
        <color rgb="FF000000"/>
      </right>
      <top style="thin">
        <color theme="0" tint="-0.34998626667073579"/>
      </top>
      <bottom style="thin">
        <color theme="0" tint="-0.34998626667073579"/>
      </bottom>
      <diagonal/>
    </border>
    <border>
      <left style="medium">
        <color rgb="FF000000"/>
      </left>
      <right style="medium">
        <color rgb="FF000000"/>
      </right>
      <top/>
      <bottom style="thin">
        <color theme="0" tint="-0.34998626667073579"/>
      </bottom>
      <diagonal/>
    </border>
    <border>
      <left style="medium">
        <color rgb="FF000000"/>
      </left>
      <right style="medium">
        <color rgb="FF000000"/>
      </right>
      <top style="thin">
        <color theme="0" tint="-0.34998626667073579"/>
      </top>
      <bottom/>
      <diagonal/>
    </border>
    <border>
      <left style="medium">
        <color rgb="FF000000"/>
      </left>
      <right/>
      <top style="medium">
        <color theme="0" tint="-0.34998626667073579"/>
      </top>
      <bottom style="thin">
        <color theme="0" tint="-0.34998626667073579"/>
      </bottom>
      <diagonal/>
    </border>
    <border>
      <left style="medium">
        <color rgb="FF000000"/>
      </left>
      <right/>
      <top style="thin">
        <color theme="0" tint="-0.34998626667073579"/>
      </top>
      <bottom style="thin">
        <color theme="0" tint="-0.34998626667073579"/>
      </bottom>
      <diagonal/>
    </border>
    <border>
      <left style="medium">
        <color rgb="FF000000"/>
      </left>
      <right/>
      <top/>
      <bottom style="thin">
        <color theme="0" tint="-0.34998626667073579"/>
      </bottom>
      <diagonal/>
    </border>
    <border>
      <left style="medium">
        <color rgb="FF000000"/>
      </left>
      <right/>
      <top style="thin">
        <color theme="0" tint="-0.34998626667073579"/>
      </top>
      <bottom/>
      <diagonal/>
    </border>
    <border>
      <left/>
      <right style="thin">
        <color theme="0" tint="-0.34998626667073579"/>
      </right>
      <top style="medium">
        <color rgb="FF000000"/>
      </top>
      <bottom/>
      <diagonal/>
    </border>
    <border>
      <left style="thin">
        <color theme="0" tint="-0.34998626667073579"/>
      </left>
      <right style="thin">
        <color theme="0" tint="-0.34998626667073579"/>
      </right>
      <top style="medium">
        <color rgb="FF000000"/>
      </top>
      <bottom/>
      <diagonal/>
    </border>
    <border>
      <left style="medium">
        <color rgb="FF000000"/>
      </left>
      <right/>
      <top style="thin">
        <color theme="0" tint="-0.34998626667073579"/>
      </top>
      <bottom style="medium">
        <color rgb="FF000000"/>
      </bottom>
      <diagonal/>
    </border>
    <border>
      <left style="medium">
        <color rgb="FF000000"/>
      </left>
      <right style="medium">
        <color rgb="FF000000"/>
      </right>
      <top style="thin">
        <color theme="0" tint="-0.34998626667073579"/>
      </top>
      <bottom style="medium">
        <color rgb="FF000000"/>
      </bottom>
      <diagonal/>
    </border>
    <border>
      <left/>
      <right style="thin">
        <color theme="0" tint="-0.34998626667073579"/>
      </right>
      <top style="thin">
        <color theme="0" tint="-0.34998626667073579"/>
      </top>
      <bottom style="medium">
        <color rgb="FF000000"/>
      </bottom>
      <diagonal/>
    </border>
    <border>
      <left style="thin">
        <color theme="0" tint="-0.34998626667073579"/>
      </left>
      <right style="thin">
        <color theme="0" tint="-0.34998626667073579"/>
      </right>
      <top style="thin">
        <color theme="0" tint="-0.34998626667073579"/>
      </top>
      <bottom style="medium">
        <color rgb="FF000000"/>
      </bottom>
      <diagonal/>
    </border>
    <border>
      <left style="medium">
        <color rgb="FF000000"/>
      </left>
      <right/>
      <top style="medium">
        <color rgb="FF000000"/>
      </top>
      <bottom style="thin">
        <color theme="0" tint="-0.34998626667073579"/>
      </bottom>
      <diagonal/>
    </border>
    <border>
      <left style="medium">
        <color rgb="FF000000"/>
      </left>
      <right style="medium">
        <color rgb="FF000000"/>
      </right>
      <top style="medium">
        <color rgb="FF000000"/>
      </top>
      <bottom style="thin">
        <color theme="0" tint="-0.34998626667073579"/>
      </bottom>
      <diagonal/>
    </border>
    <border>
      <left/>
      <right style="thin">
        <color theme="0" tint="-0.34998626667073579"/>
      </right>
      <top style="medium">
        <color rgb="FF000000"/>
      </top>
      <bottom style="thin">
        <color theme="0" tint="-0.34998626667073579"/>
      </bottom>
      <diagonal/>
    </border>
  </borders>
  <cellStyleXfs count="438">
    <xf numFmtId="0" fontId="0" fillId="0" borderId="0"/>
    <xf numFmtId="0" fontId="18" fillId="0" borderId="0"/>
    <xf numFmtId="0" fontId="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1"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1"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1"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1"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1"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1"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1"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1"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1"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1"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2"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23"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24" fillId="7" borderId="7" applyNumberFormat="0" applyAlignment="0" applyProtection="0"/>
    <xf numFmtId="0" fontId="13" fillId="7" borderId="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0" borderId="0">
      <protection locked="0"/>
    </xf>
    <xf numFmtId="0" fontId="26" fillId="0" borderId="0">
      <protection locked="0"/>
    </xf>
    <xf numFmtId="0" fontId="27" fillId="0" borderId="0">
      <protection locked="0"/>
    </xf>
    <xf numFmtId="0" fontId="26" fillId="0" borderId="0">
      <protection locked="0"/>
    </xf>
    <xf numFmtId="0" fontId="26" fillId="0" borderId="0">
      <protection locked="0"/>
    </xf>
    <xf numFmtId="0" fontId="27" fillId="0" borderId="0">
      <protection locked="0"/>
    </xf>
    <xf numFmtId="0" fontId="27" fillId="0" borderId="0">
      <protection locked="0"/>
    </xf>
    <xf numFmtId="0" fontId="6" fillId="2" borderId="0" applyNumberFormat="0" applyBorder="0" applyAlignment="0" applyProtection="0"/>
    <xf numFmtId="0" fontId="6" fillId="2" borderId="0" applyNumberFormat="0" applyBorder="0" applyAlignment="0" applyProtection="0"/>
    <xf numFmtId="0" fontId="28"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29"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0"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1"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33"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12" fillId="0" borderId="6" applyNumberFormat="0" applyFill="0" applyAlignment="0" applyProtection="0"/>
    <xf numFmtId="0" fontId="34" fillId="0" borderId="6" applyNumberFormat="0" applyFill="0" applyAlignment="0" applyProtection="0"/>
    <xf numFmtId="0" fontId="12" fillId="0" borderId="6"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35" fillId="4" borderId="0" applyNumberFormat="0" applyBorder="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2" fillId="0" borderId="0"/>
    <xf numFmtId="0" fontId="36" fillId="0" borderId="0"/>
    <xf numFmtId="0" fontId="36" fillId="0" borderId="0"/>
    <xf numFmtId="0" fontId="18" fillId="0" borderId="0"/>
    <xf numFmtId="0" fontId="20" fillId="0" borderId="0"/>
    <xf numFmtId="0" fontId="18" fillId="0" borderId="0"/>
    <xf numFmtId="0" fontId="18" fillId="0" borderId="0"/>
    <xf numFmtId="0" fontId="36" fillId="0" borderId="0"/>
    <xf numFmtId="0" fontId="2" fillId="0" borderId="0"/>
    <xf numFmtId="0" fontId="2" fillId="0" borderId="0"/>
    <xf numFmtId="0" fontId="19" fillId="0" borderId="0"/>
    <xf numFmtId="0" fontId="19" fillId="0" borderId="0"/>
    <xf numFmtId="0" fontId="18" fillId="0" borderId="0"/>
    <xf numFmtId="0" fontId="19" fillId="0" borderId="0"/>
    <xf numFmtId="0" fontId="19" fillId="0" borderId="0"/>
    <xf numFmtId="0" fontId="2" fillId="0" borderId="0"/>
    <xf numFmtId="0" fontId="2" fillId="0" borderId="0"/>
    <xf numFmtId="0" fontId="2" fillId="0" borderId="0"/>
    <xf numFmtId="0" fontId="18" fillId="0" borderId="0"/>
    <xf numFmtId="0" fontId="2" fillId="0" borderId="0"/>
    <xf numFmtId="0" fontId="2" fillId="0" borderId="0"/>
    <xf numFmtId="0" fontId="19" fillId="0" borderId="0"/>
    <xf numFmtId="0" fontId="2" fillId="0" borderId="0"/>
    <xf numFmtId="0" fontId="2" fillId="0" borderId="0"/>
    <xf numFmtId="0" fontId="19" fillId="0" borderId="0"/>
    <xf numFmtId="0" fontId="19" fillId="0" borderId="0"/>
    <xf numFmtId="0" fontId="2" fillId="0" borderId="0"/>
    <xf numFmtId="0" fontId="36" fillId="0" borderId="0"/>
    <xf numFmtId="0" fontId="19" fillId="0" borderId="0"/>
    <xf numFmtId="0" fontId="36" fillId="0" borderId="0"/>
    <xf numFmtId="0" fontId="19" fillId="0" borderId="0"/>
    <xf numFmtId="0" fontId="19" fillId="0" borderId="0"/>
    <xf numFmtId="0" fontId="19" fillId="0" borderId="0"/>
    <xf numFmtId="0" fontId="18" fillId="0" borderId="0"/>
    <xf numFmtId="0" fontId="18" fillId="0" borderId="0"/>
    <xf numFmtId="0" fontId="2" fillId="0" borderId="0"/>
    <xf numFmtId="0" fontId="2" fillId="0" borderId="0"/>
    <xf numFmtId="0" fontId="2" fillId="0" borderId="0"/>
    <xf numFmtId="0" fontId="19" fillId="0" borderId="0"/>
    <xf numFmtId="0" fontId="19"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 fillId="8" borderId="8" applyNumberFormat="0" applyFont="0" applyAlignment="0" applyProtection="0"/>
    <xf numFmtId="0" fontId="3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38" fillId="6" borderId="5" applyNumberFormat="0" applyAlignment="0" applyProtection="0"/>
    <xf numFmtId="0" fontId="10"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39"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43" fontId="18"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1" fillId="23" borderId="0" applyNumberFormat="0" applyBorder="0" applyAlignment="0" applyProtection="0"/>
  </cellStyleXfs>
  <cellXfs count="134">
    <xf numFmtId="0" fontId="0" fillId="0" borderId="0" xfId="0"/>
    <xf numFmtId="0" fontId="42" fillId="0" borderId="11" xfId="0" applyFont="1" applyBorder="1" applyAlignment="1">
      <alignment horizontal="center"/>
    </xf>
    <xf numFmtId="0" fontId="42" fillId="0" borderId="11" xfId="0" applyFont="1" applyBorder="1" applyAlignment="1">
      <alignment horizontal="center" vertical="center"/>
    </xf>
    <xf numFmtId="0" fontId="42" fillId="0" borderId="11" xfId="0" applyFont="1" applyBorder="1" applyAlignment="1">
      <alignment horizontal="center" wrapText="1"/>
    </xf>
    <xf numFmtId="0" fontId="42" fillId="0" borderId="11" xfId="0" applyFont="1" applyBorder="1"/>
    <xf numFmtId="2" fontId="42" fillId="0" borderId="11" xfId="0" applyNumberFormat="1" applyFont="1" applyBorder="1" applyAlignment="1">
      <alignment horizontal="center" wrapText="1"/>
    </xf>
    <xf numFmtId="0" fontId="41" fillId="0" borderId="13" xfId="0" applyFont="1" applyBorder="1"/>
    <xf numFmtId="0" fontId="42" fillId="0" borderId="14" xfId="0" applyFont="1" applyBorder="1"/>
    <xf numFmtId="0" fontId="41" fillId="0" borderId="14" xfId="0" applyFont="1" applyBorder="1"/>
    <xf numFmtId="0" fontId="41" fillId="0" borderId="14" xfId="0" applyFont="1" applyBorder="1" applyAlignment="1">
      <alignment vertical="center"/>
    </xf>
    <xf numFmtId="0" fontId="41" fillId="0" borderId="14" xfId="0" applyFont="1" applyBorder="1" applyAlignment="1">
      <alignment horizontal="left"/>
    </xf>
    <xf numFmtId="164" fontId="41" fillId="0" borderId="14" xfId="0" applyNumberFormat="1" applyFont="1" applyBorder="1"/>
    <xf numFmtId="0" fontId="41" fillId="0" borderId="15" xfId="0" applyFont="1" applyBorder="1"/>
    <xf numFmtId="0" fontId="41" fillId="0" borderId="16" xfId="0" applyFont="1" applyBorder="1"/>
    <xf numFmtId="0" fontId="41" fillId="0" borderId="16" xfId="0" applyFont="1" applyBorder="1" applyAlignment="1">
      <alignment vertical="center"/>
    </xf>
    <xf numFmtId="0" fontId="41" fillId="0" borderId="13" xfId="0" applyFont="1" applyBorder="1" applyAlignment="1">
      <alignment horizontal="left"/>
    </xf>
    <xf numFmtId="0" fontId="42" fillId="0" borderId="18" xfId="0" applyFont="1" applyBorder="1"/>
    <xf numFmtId="0" fontId="41" fillId="0" borderId="18" xfId="0" applyFont="1" applyBorder="1"/>
    <xf numFmtId="0" fontId="41" fillId="0" borderId="19" xfId="0" applyFont="1" applyBorder="1"/>
    <xf numFmtId="0" fontId="41" fillId="0" borderId="20" xfId="0" applyFont="1" applyBorder="1"/>
    <xf numFmtId="0" fontId="41" fillId="0" borderId="17" xfId="0" applyFont="1" applyBorder="1"/>
    <xf numFmtId="0" fontId="41" fillId="0" borderId="18" xfId="0" applyFont="1" applyBorder="1" applyAlignment="1">
      <alignment vertical="center"/>
    </xf>
    <xf numFmtId="0" fontId="41" fillId="0" borderId="20" xfId="0" applyFont="1" applyBorder="1" applyAlignment="1">
      <alignment vertical="center"/>
    </xf>
    <xf numFmtId="0" fontId="42" fillId="0" borderId="25" xfId="435" applyFont="1" applyFill="1" applyBorder="1"/>
    <xf numFmtId="0" fontId="42" fillId="0" borderId="26" xfId="0" applyFont="1" applyBorder="1"/>
    <xf numFmtId="0" fontId="42" fillId="0" borderId="27" xfId="0" applyFont="1" applyBorder="1"/>
    <xf numFmtId="0" fontId="42" fillId="0" borderId="28" xfId="0" applyFont="1" applyBorder="1"/>
    <xf numFmtId="0" fontId="42" fillId="0" borderId="26" xfId="0" applyFont="1" applyBorder="1" applyAlignment="1">
      <alignment vertical="center"/>
    </xf>
    <xf numFmtId="0" fontId="42" fillId="0" borderId="28" xfId="0" applyFont="1" applyBorder="1" applyAlignment="1">
      <alignment vertical="center"/>
    </xf>
    <xf numFmtId="0" fontId="42" fillId="0" borderId="26" xfId="0" applyFont="1" applyBorder="1" applyAlignment="1">
      <alignment horizontal="left"/>
    </xf>
    <xf numFmtId="2" fontId="42" fillId="0" borderId="26" xfId="0" applyNumberFormat="1" applyFont="1" applyBorder="1"/>
    <xf numFmtId="0" fontId="41" fillId="0" borderId="22" xfId="0" applyFont="1" applyBorder="1" applyAlignment="1">
      <alignment wrapText="1"/>
    </xf>
    <xf numFmtId="0" fontId="41" fillId="0" borderId="22" xfId="0" applyFont="1" applyBorder="1" applyAlignment="1">
      <alignment horizontal="left" wrapText="1"/>
    </xf>
    <xf numFmtId="0" fontId="42" fillId="0" borderId="26" xfId="435" applyFont="1" applyFill="1" applyBorder="1"/>
    <xf numFmtId="164" fontId="42" fillId="0" borderId="26" xfId="435" applyNumberFormat="1" applyFont="1" applyFill="1" applyBorder="1" applyAlignment="1">
      <alignment vertical="center"/>
    </xf>
    <xf numFmtId="0" fontId="42" fillId="0" borderId="26" xfId="437" applyFont="1" applyFill="1" applyBorder="1"/>
    <xf numFmtId="0" fontId="41" fillId="0" borderId="26" xfId="0" applyFont="1" applyBorder="1" applyAlignment="1">
      <alignment wrapText="1"/>
    </xf>
    <xf numFmtId="0" fontId="41" fillId="0" borderId="26" xfId="0" applyFont="1" applyBorder="1" applyAlignment="1">
      <alignment horizontal="left" wrapText="1"/>
    </xf>
    <xf numFmtId="0" fontId="41" fillId="0" borderId="23" xfId="0" applyFont="1" applyBorder="1" applyAlignment="1">
      <alignment horizontal="left" wrapText="1"/>
    </xf>
    <xf numFmtId="0" fontId="41" fillId="0" borderId="24" xfId="0" applyFont="1" applyBorder="1" applyAlignment="1">
      <alignment horizontal="left" wrapText="1"/>
    </xf>
    <xf numFmtId="8" fontId="41" fillId="0" borderId="22" xfId="0" applyNumberFormat="1" applyFont="1" applyBorder="1" applyAlignment="1">
      <alignment horizontal="left" wrapText="1"/>
    </xf>
    <xf numFmtId="164" fontId="41" fillId="0" borderId="22" xfId="0" applyNumberFormat="1" applyFont="1" applyBorder="1" applyAlignment="1">
      <alignment wrapText="1"/>
    </xf>
    <xf numFmtId="0" fontId="44" fillId="0" borderId="22" xfId="0" applyFont="1" applyBorder="1" applyAlignment="1">
      <alignment wrapText="1"/>
    </xf>
    <xf numFmtId="0" fontId="41" fillId="0" borderId="22" xfId="436" applyFont="1" applyFill="1" applyBorder="1" applyAlignment="1">
      <alignment horizontal="left" wrapText="1"/>
    </xf>
    <xf numFmtId="0" fontId="42" fillId="0" borderId="22" xfId="0" applyFont="1" applyBorder="1" applyAlignment="1">
      <alignment horizontal="left" wrapText="1"/>
    </xf>
    <xf numFmtId="14" fontId="41" fillId="0" borderId="25" xfId="0" applyNumberFormat="1" applyFont="1" applyBorder="1" applyAlignment="1">
      <alignment horizontal="center" vertical="center"/>
    </xf>
    <xf numFmtId="14" fontId="41" fillId="0" borderId="26" xfId="0" applyNumberFormat="1"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14" fontId="41" fillId="0" borderId="26" xfId="435" applyNumberFormat="1" applyFont="1" applyFill="1" applyBorder="1" applyAlignment="1">
      <alignment horizontal="center" vertical="center"/>
    </xf>
    <xf numFmtId="14" fontId="41" fillId="0" borderId="28" xfId="0" applyNumberFormat="1" applyFont="1" applyBorder="1" applyAlignment="1">
      <alignment horizontal="center" vertical="center"/>
    </xf>
    <xf numFmtId="165" fontId="41" fillId="0" borderId="26" xfId="0" applyNumberFormat="1" applyFont="1" applyBorder="1" applyAlignment="1">
      <alignment horizontal="center" vertical="center"/>
    </xf>
    <xf numFmtId="0" fontId="41" fillId="0" borderId="26" xfId="0" applyFont="1" applyBorder="1" applyAlignment="1">
      <alignment horizontal="center" vertical="center"/>
    </xf>
    <xf numFmtId="165" fontId="42" fillId="0" borderId="26" xfId="0" applyNumberFormat="1" applyFont="1" applyBorder="1" applyAlignment="1">
      <alignment horizontal="center" vertical="center"/>
    </xf>
    <xf numFmtId="165" fontId="41" fillId="0" borderId="28" xfId="0" applyNumberFormat="1" applyFont="1" applyBorder="1" applyAlignment="1">
      <alignment horizontal="center" vertical="center"/>
    </xf>
    <xf numFmtId="165" fontId="41" fillId="0" borderId="27" xfId="0" applyNumberFormat="1" applyFont="1" applyBorder="1" applyAlignment="1">
      <alignment horizontal="center" vertical="center"/>
    </xf>
    <xf numFmtId="165" fontId="41" fillId="0" borderId="26" xfId="1" applyNumberFormat="1" applyFont="1" applyBorder="1" applyAlignment="1">
      <alignment horizontal="center" vertical="center" wrapText="1"/>
    </xf>
    <xf numFmtId="0" fontId="42" fillId="0" borderId="26" xfId="0" applyFont="1" applyBorder="1" applyAlignment="1">
      <alignment horizontal="center" vertical="center"/>
    </xf>
    <xf numFmtId="0" fontId="41" fillId="0" borderId="26" xfId="435" applyFont="1" applyFill="1" applyBorder="1" applyAlignment="1">
      <alignment horizontal="left" wrapText="1"/>
    </xf>
    <xf numFmtId="0" fontId="41" fillId="0" borderId="27" xfId="0" applyFont="1" applyBorder="1" applyAlignment="1">
      <alignment horizontal="left" wrapText="1"/>
    </xf>
    <xf numFmtId="0" fontId="41" fillId="0" borderId="28" xfId="0" applyFont="1" applyBorder="1" applyAlignment="1">
      <alignment horizontal="left" wrapText="1"/>
    </xf>
    <xf numFmtId="0" fontId="41" fillId="0" borderId="26" xfId="435" applyFont="1" applyFill="1" applyBorder="1" applyAlignment="1">
      <alignment vertical="center" wrapText="1"/>
    </xf>
    <xf numFmtId="8" fontId="41" fillId="0" borderId="26" xfId="0" applyNumberFormat="1" applyFont="1" applyBorder="1" applyAlignment="1">
      <alignment horizontal="left" wrapText="1"/>
    </xf>
    <xf numFmtId="8" fontId="41" fillId="0" borderId="26" xfId="435" applyNumberFormat="1" applyFont="1" applyFill="1" applyBorder="1" applyAlignment="1">
      <alignment horizontal="left" wrapText="1"/>
    </xf>
    <xf numFmtId="164" fontId="41" fillId="0" borderId="26" xfId="435" applyNumberFormat="1" applyFont="1" applyFill="1" applyBorder="1" applyAlignment="1">
      <alignment wrapText="1"/>
    </xf>
    <xf numFmtId="8" fontId="41" fillId="0" borderId="26" xfId="436" applyNumberFormat="1" applyFont="1" applyFill="1" applyBorder="1" applyAlignment="1">
      <alignment horizontal="left" wrapText="1"/>
    </xf>
    <xf numFmtId="164" fontId="41" fillId="0" borderId="26" xfId="0" applyNumberFormat="1" applyFont="1" applyBorder="1" applyAlignment="1">
      <alignment wrapText="1"/>
    </xf>
    <xf numFmtId="0" fontId="42" fillId="0" borderId="26" xfId="0" applyFont="1" applyBorder="1" applyAlignment="1">
      <alignment horizontal="left" wrapText="1"/>
    </xf>
    <xf numFmtId="4" fontId="41" fillId="0" borderId="24" xfId="0" applyNumberFormat="1" applyFont="1" applyBorder="1" applyAlignment="1">
      <alignment horizontal="left" wrapText="1"/>
    </xf>
    <xf numFmtId="0" fontId="43" fillId="0" borderId="22" xfId="0" applyFont="1" applyBorder="1" applyAlignment="1">
      <alignment wrapText="1"/>
    </xf>
    <xf numFmtId="0" fontId="41" fillId="0" borderId="22" xfId="0" quotePrefix="1" applyFont="1" applyBorder="1" applyAlignment="1">
      <alignment horizontal="left" wrapText="1"/>
    </xf>
    <xf numFmtId="164" fontId="41" fillId="0" borderId="22" xfId="0" applyNumberFormat="1" applyFont="1" applyBorder="1" applyAlignment="1">
      <alignment horizontal="left" wrapText="1"/>
    </xf>
    <xf numFmtId="2" fontId="41" fillId="0" borderId="25" xfId="0" applyNumberFormat="1" applyFont="1" applyBorder="1" applyAlignment="1">
      <alignment horizontal="right"/>
    </xf>
    <xf numFmtId="2" fontId="41" fillId="0" borderId="26" xfId="0" applyNumberFormat="1" applyFont="1" applyBorder="1" applyAlignment="1">
      <alignment horizontal="right"/>
    </xf>
    <xf numFmtId="2" fontId="41" fillId="0" borderId="27" xfId="0" applyNumberFormat="1" applyFont="1" applyBorder="1" applyAlignment="1">
      <alignment horizontal="right"/>
    </xf>
    <xf numFmtId="2" fontId="41" fillId="0" borderId="26" xfId="435" applyNumberFormat="1" applyFont="1" applyFill="1" applyBorder="1" applyAlignment="1">
      <alignment horizontal="right"/>
    </xf>
    <xf numFmtId="2" fontId="42" fillId="0" borderId="28" xfId="0" applyNumberFormat="1" applyFont="1" applyBorder="1"/>
    <xf numFmtId="2" fontId="41" fillId="0" borderId="28" xfId="0" applyNumberFormat="1" applyFont="1" applyBorder="1" applyAlignment="1">
      <alignment horizontal="right"/>
    </xf>
    <xf numFmtId="2" fontId="41" fillId="0" borderId="26" xfId="0" applyNumberFormat="1" applyFont="1" applyBorder="1" applyAlignment="1">
      <alignment horizontal="right" vertical="center" wrapText="1"/>
    </xf>
    <xf numFmtId="2" fontId="42" fillId="0" borderId="28" xfId="0" applyNumberFormat="1" applyFont="1" applyBorder="1" applyAlignment="1">
      <alignment vertical="center"/>
    </xf>
    <xf numFmtId="2" fontId="41" fillId="0" borderId="26" xfId="434" applyNumberFormat="1" applyFont="1" applyFill="1" applyBorder="1" applyAlignment="1">
      <alignment horizontal="right"/>
    </xf>
    <xf numFmtId="2" fontId="41" fillId="0" borderId="26" xfId="0" applyNumberFormat="1" applyFont="1" applyBorder="1" applyAlignment="1">
      <alignment horizontal="right" wrapText="1"/>
    </xf>
    <xf numFmtId="2" fontId="41" fillId="0" borderId="26" xfId="434" applyNumberFormat="1" applyFont="1" applyFill="1" applyBorder="1" applyAlignment="1">
      <alignment horizontal="right" wrapText="1"/>
    </xf>
    <xf numFmtId="2" fontId="42" fillId="0" borderId="27" xfId="0" applyNumberFormat="1" applyFont="1" applyBorder="1"/>
    <xf numFmtId="0" fontId="42" fillId="0" borderId="11" xfId="0" applyFont="1" applyBorder="1" applyAlignment="1">
      <alignment horizontal="left" wrapText="1"/>
    </xf>
    <xf numFmtId="2" fontId="42" fillId="0" borderId="11" xfId="0" applyNumberFormat="1" applyFont="1" applyBorder="1" applyAlignment="1">
      <alignment horizontal="right"/>
    </xf>
    <xf numFmtId="0" fontId="41" fillId="0" borderId="29" xfId="0" applyFont="1" applyBorder="1"/>
    <xf numFmtId="0" fontId="41" fillId="0" borderId="30" xfId="0" applyFont="1" applyBorder="1"/>
    <xf numFmtId="0" fontId="42" fillId="0" borderId="31" xfId="0" applyFont="1" applyBorder="1"/>
    <xf numFmtId="0" fontId="41" fillId="0" borderId="31" xfId="0" applyFont="1" applyBorder="1" applyAlignment="1">
      <alignment horizontal="center" vertical="center"/>
    </xf>
    <xf numFmtId="0" fontId="41" fillId="0" borderId="31" xfId="0" applyFont="1" applyBorder="1" applyAlignment="1">
      <alignment wrapText="1"/>
    </xf>
    <xf numFmtId="2" fontId="42" fillId="0" borderId="31" xfId="0" applyNumberFormat="1" applyFont="1" applyBorder="1"/>
    <xf numFmtId="0" fontId="41" fillId="0" borderId="33" xfId="0" applyFont="1" applyBorder="1"/>
    <xf numFmtId="0" fontId="41" fillId="0" borderId="34" xfId="0" applyFont="1" applyBorder="1"/>
    <xf numFmtId="0" fontId="41" fillId="0" borderId="29" xfId="0" applyFont="1" applyBorder="1" applyAlignment="1">
      <alignment horizontal="center"/>
    </xf>
    <xf numFmtId="0" fontId="42" fillId="0" borderId="35" xfId="0" applyFont="1" applyBorder="1"/>
    <xf numFmtId="0" fontId="41" fillId="0" borderId="35" xfId="0" applyFont="1" applyBorder="1" applyAlignment="1">
      <alignment horizontal="center" vertical="center"/>
    </xf>
    <xf numFmtId="0" fontId="41" fillId="0" borderId="35" xfId="0" applyFont="1" applyBorder="1" applyAlignment="1">
      <alignment horizontal="left" wrapText="1"/>
    </xf>
    <xf numFmtId="2" fontId="41" fillId="0" borderId="35" xfId="0" applyNumberFormat="1" applyFont="1" applyBorder="1" applyAlignment="1">
      <alignment horizontal="right"/>
    </xf>
    <xf numFmtId="0" fontId="41" fillId="0" borderId="37" xfId="0" applyFont="1" applyBorder="1"/>
    <xf numFmtId="0" fontId="41" fillId="0" borderId="12" xfId="0" applyFont="1" applyBorder="1"/>
    <xf numFmtId="0" fontId="41" fillId="0" borderId="31" xfId="0" applyFont="1" applyBorder="1" applyAlignment="1">
      <alignment horizontal="left" wrapText="1"/>
    </xf>
    <xf numFmtId="0" fontId="42" fillId="0" borderId="35" xfId="0" applyFont="1" applyBorder="1" applyAlignment="1">
      <alignment vertical="center" wrapText="1"/>
    </xf>
    <xf numFmtId="14" fontId="41" fillId="0" borderId="35" xfId="0" applyNumberFormat="1" applyFont="1" applyBorder="1" applyAlignment="1">
      <alignment horizontal="center" vertical="center"/>
    </xf>
    <xf numFmtId="0" fontId="41" fillId="0" borderId="35" xfId="0" applyFont="1" applyBorder="1" applyAlignment="1">
      <alignment vertical="center" wrapText="1"/>
    </xf>
    <xf numFmtId="2" fontId="41" fillId="0" borderId="35" xfId="0" applyNumberFormat="1" applyFont="1" applyBorder="1" applyAlignment="1">
      <alignment horizontal="right" vertical="center" wrapText="1"/>
    </xf>
    <xf numFmtId="0" fontId="41" fillId="0" borderId="37" xfId="0" applyFont="1" applyBorder="1" applyAlignment="1">
      <alignment vertical="center"/>
    </xf>
    <xf numFmtId="0" fontId="41" fillId="0" borderId="12" xfId="0" applyFont="1" applyBorder="1" applyAlignment="1">
      <alignment vertical="center"/>
    </xf>
    <xf numFmtId="0" fontId="42" fillId="0" borderId="31" xfId="0" applyFont="1" applyBorder="1" applyAlignment="1">
      <alignment vertical="center"/>
    </xf>
    <xf numFmtId="14" fontId="41" fillId="0" borderId="31" xfId="0" applyNumberFormat="1" applyFont="1" applyBorder="1" applyAlignment="1">
      <alignment horizontal="center" vertical="center"/>
    </xf>
    <xf numFmtId="2" fontId="42" fillId="0" borderId="31" xfId="0" applyNumberFormat="1" applyFont="1" applyBorder="1" applyAlignment="1">
      <alignment vertical="center"/>
    </xf>
    <xf numFmtId="0" fontId="41" fillId="0" borderId="33" xfId="0" applyFont="1" applyBorder="1" applyAlignment="1">
      <alignment vertical="center"/>
    </xf>
    <xf numFmtId="0" fontId="41" fillId="0" borderId="34" xfId="0" applyFont="1" applyBorder="1" applyAlignment="1">
      <alignment vertical="center"/>
    </xf>
    <xf numFmtId="2" fontId="42" fillId="0" borderId="35" xfId="0" applyNumberFormat="1" applyFont="1" applyBorder="1"/>
    <xf numFmtId="165" fontId="41" fillId="0" borderId="31" xfId="0" applyNumberFormat="1" applyFont="1" applyBorder="1" applyAlignment="1">
      <alignment horizontal="center" vertical="center"/>
    </xf>
    <xf numFmtId="2" fontId="41" fillId="0" borderId="31" xfId="0" applyNumberFormat="1" applyFont="1" applyBorder="1" applyAlignment="1">
      <alignment horizontal="right"/>
    </xf>
    <xf numFmtId="165" fontId="41" fillId="0" borderId="35" xfId="0" applyNumberFormat="1" applyFont="1" applyBorder="1" applyAlignment="1">
      <alignment horizontal="center" vertical="center"/>
    </xf>
    <xf numFmtId="2" fontId="41" fillId="0" borderId="31" xfId="0" applyNumberFormat="1" applyFont="1" applyBorder="1" applyAlignment="1">
      <alignment horizontal="left" wrapText="1"/>
    </xf>
    <xf numFmtId="0" fontId="41" fillId="0" borderId="34" xfId="0" applyFont="1" applyBorder="1" applyAlignment="1">
      <alignment horizontal="left"/>
    </xf>
    <xf numFmtId="0" fontId="42" fillId="0" borderId="10" xfId="0" applyFont="1" applyBorder="1" applyAlignment="1">
      <alignment horizontal="center" wrapText="1"/>
    </xf>
    <xf numFmtId="0" fontId="42" fillId="0" borderId="10" xfId="0" applyFont="1" applyBorder="1" applyAlignment="1">
      <alignment horizontal="left" wrapText="1"/>
    </xf>
    <xf numFmtId="0" fontId="42" fillId="0" borderId="32" xfId="0" applyFont="1" applyBorder="1" applyAlignment="1">
      <alignment horizontal="left" wrapText="1"/>
    </xf>
    <xf numFmtId="0" fontId="41" fillId="0" borderId="36" xfId="0" applyFont="1" applyBorder="1" applyAlignment="1">
      <alignment horizontal="left" wrapText="1"/>
    </xf>
    <xf numFmtId="4" fontId="41" fillId="0" borderId="32" xfId="0" applyNumberFormat="1" applyFont="1" applyBorder="1" applyAlignment="1">
      <alignment horizontal="left" wrapText="1"/>
    </xf>
    <xf numFmtId="0" fontId="41" fillId="0" borderId="32" xfId="0" applyFont="1" applyBorder="1" applyAlignment="1">
      <alignment horizontal="left" wrapText="1"/>
    </xf>
    <xf numFmtId="8" fontId="41" fillId="0" borderId="27" xfId="0" applyNumberFormat="1" applyFont="1" applyBorder="1" applyAlignment="1">
      <alignment horizontal="left" wrapText="1"/>
    </xf>
    <xf numFmtId="8" fontId="43" fillId="0" borderId="22" xfId="0" applyNumberFormat="1" applyFont="1" applyBorder="1" applyAlignment="1">
      <alignment horizontal="left" wrapText="1"/>
    </xf>
    <xf numFmtId="0" fontId="43" fillId="0" borderId="22" xfId="0" applyFont="1" applyBorder="1" applyAlignment="1">
      <alignment horizontal="left" wrapText="1"/>
    </xf>
    <xf numFmtId="0" fontId="43" fillId="0" borderId="21" xfId="0" applyFont="1" applyBorder="1" applyAlignment="1">
      <alignment horizontal="left" wrapText="1"/>
    </xf>
    <xf numFmtId="0" fontId="43" fillId="0" borderId="25" xfId="435" applyFont="1" applyFill="1" applyBorder="1" applyAlignment="1">
      <alignment horizontal="left" wrapText="1"/>
    </xf>
    <xf numFmtId="0" fontId="43" fillId="0" borderId="26" xfId="435" applyFont="1" applyFill="1" applyBorder="1" applyAlignment="1">
      <alignment horizontal="left" wrapText="1"/>
    </xf>
    <xf numFmtId="8" fontId="43" fillId="0" borderId="26" xfId="435" applyNumberFormat="1" applyFont="1" applyFill="1" applyBorder="1" applyAlignment="1">
      <alignment horizontal="left" wrapText="1"/>
    </xf>
    <xf numFmtId="164" fontId="43" fillId="0" borderId="26" xfId="0" applyNumberFormat="1" applyFont="1" applyBorder="1" applyAlignment="1">
      <alignment wrapText="1"/>
    </xf>
    <xf numFmtId="0" fontId="43" fillId="0" borderId="26" xfId="436" applyFont="1" applyFill="1" applyBorder="1" applyAlignment="1">
      <alignment horizontal="left" wrapText="1"/>
    </xf>
  </cellXfs>
  <cellStyles count="438">
    <cellStyle name="20% - Accent1 2" xfId="2" xr:uid="{00000000-0005-0000-0000-000000000000}"/>
    <cellStyle name="20% - Accent1 2 2" xfId="3" xr:uid="{00000000-0005-0000-0000-000001000000}"/>
    <cellStyle name="20% - Accent1 2 2 2" xfId="4" xr:uid="{00000000-0005-0000-0000-000002000000}"/>
    <cellStyle name="20% - Accent1 2 3" xfId="5" xr:uid="{00000000-0005-0000-0000-000003000000}"/>
    <cellStyle name="20% - Accent1 2 3 2" xfId="6" xr:uid="{00000000-0005-0000-0000-000004000000}"/>
    <cellStyle name="20% - Accent1 2 4" xfId="7" xr:uid="{00000000-0005-0000-0000-000005000000}"/>
    <cellStyle name="20% - Accent1 2 4 2" xfId="8" xr:uid="{00000000-0005-0000-0000-000006000000}"/>
    <cellStyle name="20% - Accent1 2 5" xfId="9" xr:uid="{00000000-0005-0000-0000-000007000000}"/>
    <cellStyle name="20% - Accent1 3" xfId="10" xr:uid="{00000000-0005-0000-0000-000008000000}"/>
    <cellStyle name="20% - Accent1 3 2" xfId="11" xr:uid="{00000000-0005-0000-0000-000009000000}"/>
    <cellStyle name="20% - Accent1 4" xfId="12" xr:uid="{00000000-0005-0000-0000-00000A000000}"/>
    <cellStyle name="20% - Accent1 4 2" xfId="13" xr:uid="{00000000-0005-0000-0000-00000B000000}"/>
    <cellStyle name="20% - Accent1 5" xfId="14" xr:uid="{00000000-0005-0000-0000-00000C000000}"/>
    <cellStyle name="20% - Accent1 5 2" xfId="15" xr:uid="{00000000-0005-0000-0000-00000D000000}"/>
    <cellStyle name="20% - Accent1 6" xfId="16" xr:uid="{00000000-0005-0000-0000-00000E000000}"/>
    <cellStyle name="20% - Accent1 6 2" xfId="17" xr:uid="{00000000-0005-0000-0000-00000F000000}"/>
    <cellStyle name="20% - Accent1 7" xfId="18" xr:uid="{00000000-0005-0000-0000-000010000000}"/>
    <cellStyle name="20% - Accent2 2" xfId="19" xr:uid="{00000000-0005-0000-0000-000011000000}"/>
    <cellStyle name="20% - Accent2 2 2" xfId="20" xr:uid="{00000000-0005-0000-0000-000012000000}"/>
    <cellStyle name="20% - Accent2 2 2 2" xfId="21" xr:uid="{00000000-0005-0000-0000-000013000000}"/>
    <cellStyle name="20% - Accent2 2 3" xfId="22" xr:uid="{00000000-0005-0000-0000-000014000000}"/>
    <cellStyle name="20% - Accent2 2 3 2" xfId="23" xr:uid="{00000000-0005-0000-0000-000015000000}"/>
    <cellStyle name="20% - Accent2 2 4" xfId="24" xr:uid="{00000000-0005-0000-0000-000016000000}"/>
    <cellStyle name="20% - Accent2 2 4 2" xfId="25" xr:uid="{00000000-0005-0000-0000-000017000000}"/>
    <cellStyle name="20% - Accent2 2 5" xfId="26" xr:uid="{00000000-0005-0000-0000-000018000000}"/>
    <cellStyle name="20% - Accent2 3" xfId="27" xr:uid="{00000000-0005-0000-0000-000019000000}"/>
    <cellStyle name="20% - Accent2 3 2" xfId="28" xr:uid="{00000000-0005-0000-0000-00001A000000}"/>
    <cellStyle name="20% - Accent2 4" xfId="29" xr:uid="{00000000-0005-0000-0000-00001B000000}"/>
    <cellStyle name="20% - Accent2 4 2" xfId="30" xr:uid="{00000000-0005-0000-0000-00001C000000}"/>
    <cellStyle name="20% - Accent2 5" xfId="31" xr:uid="{00000000-0005-0000-0000-00001D000000}"/>
    <cellStyle name="20% - Accent2 5 2" xfId="32" xr:uid="{00000000-0005-0000-0000-00001E000000}"/>
    <cellStyle name="20% - Accent2 6" xfId="33" xr:uid="{00000000-0005-0000-0000-00001F000000}"/>
    <cellStyle name="20% - Accent2 6 2" xfId="34" xr:uid="{00000000-0005-0000-0000-000020000000}"/>
    <cellStyle name="20% - Accent2 7" xfId="35" xr:uid="{00000000-0005-0000-0000-000021000000}"/>
    <cellStyle name="20% - Accent3 2" xfId="36" xr:uid="{00000000-0005-0000-0000-000022000000}"/>
    <cellStyle name="20% - Accent3 2 2" xfId="37" xr:uid="{00000000-0005-0000-0000-000023000000}"/>
    <cellStyle name="20% - Accent3 2 2 2" xfId="38" xr:uid="{00000000-0005-0000-0000-000024000000}"/>
    <cellStyle name="20% - Accent3 2 3" xfId="39" xr:uid="{00000000-0005-0000-0000-000025000000}"/>
    <cellStyle name="20% - Accent3 2 3 2" xfId="40" xr:uid="{00000000-0005-0000-0000-000026000000}"/>
    <cellStyle name="20% - Accent3 2 4" xfId="41" xr:uid="{00000000-0005-0000-0000-000027000000}"/>
    <cellStyle name="20% - Accent3 2 4 2" xfId="42" xr:uid="{00000000-0005-0000-0000-000028000000}"/>
    <cellStyle name="20% - Accent3 2 5" xfId="43" xr:uid="{00000000-0005-0000-0000-000029000000}"/>
    <cellStyle name="20% - Accent3 3" xfId="44" xr:uid="{00000000-0005-0000-0000-00002A000000}"/>
    <cellStyle name="20% - Accent3 3 2" xfId="45" xr:uid="{00000000-0005-0000-0000-00002B000000}"/>
    <cellStyle name="20% - Accent3 4" xfId="46" xr:uid="{00000000-0005-0000-0000-00002C000000}"/>
    <cellStyle name="20% - Accent3 4 2" xfId="47" xr:uid="{00000000-0005-0000-0000-00002D000000}"/>
    <cellStyle name="20% - Accent3 5" xfId="48" xr:uid="{00000000-0005-0000-0000-00002E000000}"/>
    <cellStyle name="20% - Accent3 5 2" xfId="49" xr:uid="{00000000-0005-0000-0000-00002F000000}"/>
    <cellStyle name="20% - Accent3 6" xfId="50" xr:uid="{00000000-0005-0000-0000-000030000000}"/>
    <cellStyle name="20% - Accent3 6 2" xfId="51" xr:uid="{00000000-0005-0000-0000-000031000000}"/>
    <cellStyle name="20% - Accent3 7" xfId="52" xr:uid="{00000000-0005-0000-0000-000032000000}"/>
    <cellStyle name="20% - Accent4 2" xfId="53" xr:uid="{00000000-0005-0000-0000-000033000000}"/>
    <cellStyle name="20% - Accent4 2 2" xfId="54" xr:uid="{00000000-0005-0000-0000-000034000000}"/>
    <cellStyle name="20% - Accent4 2 2 2" xfId="55" xr:uid="{00000000-0005-0000-0000-000035000000}"/>
    <cellStyle name="20% - Accent4 2 3" xfId="56" xr:uid="{00000000-0005-0000-0000-000036000000}"/>
    <cellStyle name="20% - Accent4 2 3 2" xfId="57" xr:uid="{00000000-0005-0000-0000-000037000000}"/>
    <cellStyle name="20% - Accent4 2 4" xfId="58" xr:uid="{00000000-0005-0000-0000-000038000000}"/>
    <cellStyle name="20% - Accent4 2 4 2" xfId="59" xr:uid="{00000000-0005-0000-0000-000039000000}"/>
    <cellStyle name="20% - Accent4 2 5" xfId="60" xr:uid="{00000000-0005-0000-0000-00003A000000}"/>
    <cellStyle name="20% - Accent4 3" xfId="61" xr:uid="{00000000-0005-0000-0000-00003B000000}"/>
    <cellStyle name="20% - Accent4 3 2" xfId="62" xr:uid="{00000000-0005-0000-0000-00003C000000}"/>
    <cellStyle name="20% - Accent4 4" xfId="63" xr:uid="{00000000-0005-0000-0000-00003D000000}"/>
    <cellStyle name="20% - Accent4 4 2" xfId="64" xr:uid="{00000000-0005-0000-0000-00003E000000}"/>
    <cellStyle name="20% - Accent4 5" xfId="65" xr:uid="{00000000-0005-0000-0000-00003F000000}"/>
    <cellStyle name="20% - Accent4 5 2" xfId="66" xr:uid="{00000000-0005-0000-0000-000040000000}"/>
    <cellStyle name="20% - Accent4 6" xfId="67" xr:uid="{00000000-0005-0000-0000-000041000000}"/>
    <cellStyle name="20% - Accent4 6 2" xfId="68" xr:uid="{00000000-0005-0000-0000-000042000000}"/>
    <cellStyle name="20% - Accent4 7" xfId="69" xr:uid="{00000000-0005-0000-0000-000043000000}"/>
    <cellStyle name="20% - Accent5 2" xfId="70" xr:uid="{00000000-0005-0000-0000-000044000000}"/>
    <cellStyle name="20% - Accent5 2 2" xfId="71" xr:uid="{00000000-0005-0000-0000-000045000000}"/>
    <cellStyle name="20% - Accent5 2 2 2" xfId="72" xr:uid="{00000000-0005-0000-0000-000046000000}"/>
    <cellStyle name="20% - Accent5 2 3" xfId="73" xr:uid="{00000000-0005-0000-0000-000047000000}"/>
    <cellStyle name="20% - Accent5 2 3 2" xfId="74" xr:uid="{00000000-0005-0000-0000-000048000000}"/>
    <cellStyle name="20% - Accent5 2 4" xfId="75" xr:uid="{00000000-0005-0000-0000-000049000000}"/>
    <cellStyle name="20% - Accent5 2 4 2" xfId="76" xr:uid="{00000000-0005-0000-0000-00004A000000}"/>
    <cellStyle name="20% - Accent5 2 5" xfId="77" xr:uid="{00000000-0005-0000-0000-00004B000000}"/>
    <cellStyle name="20% - Accent5 3" xfId="78" xr:uid="{00000000-0005-0000-0000-00004C000000}"/>
    <cellStyle name="20% - Accent5 3 2" xfId="79" xr:uid="{00000000-0005-0000-0000-00004D000000}"/>
    <cellStyle name="20% - Accent5 4" xfId="80" xr:uid="{00000000-0005-0000-0000-00004E000000}"/>
    <cellStyle name="20% - Accent5 4 2" xfId="81" xr:uid="{00000000-0005-0000-0000-00004F000000}"/>
    <cellStyle name="20% - Accent5 5" xfId="82" xr:uid="{00000000-0005-0000-0000-000050000000}"/>
    <cellStyle name="20% - Accent5 5 2" xfId="83" xr:uid="{00000000-0005-0000-0000-000051000000}"/>
    <cellStyle name="20% - Accent5 6" xfId="84" xr:uid="{00000000-0005-0000-0000-000052000000}"/>
    <cellStyle name="20% - Accent5 6 2" xfId="85" xr:uid="{00000000-0005-0000-0000-000053000000}"/>
    <cellStyle name="20% - Accent5 7" xfId="86" xr:uid="{00000000-0005-0000-0000-000054000000}"/>
    <cellStyle name="20% - Accent6 2" xfId="87" xr:uid="{00000000-0005-0000-0000-000055000000}"/>
    <cellStyle name="20% - Accent6 2 2" xfId="88" xr:uid="{00000000-0005-0000-0000-000056000000}"/>
    <cellStyle name="20% - Accent6 2 2 2" xfId="89" xr:uid="{00000000-0005-0000-0000-000057000000}"/>
    <cellStyle name="20% - Accent6 2 3" xfId="90" xr:uid="{00000000-0005-0000-0000-000058000000}"/>
    <cellStyle name="20% - Accent6 2 3 2" xfId="91" xr:uid="{00000000-0005-0000-0000-000059000000}"/>
    <cellStyle name="20% - Accent6 2 4" xfId="92" xr:uid="{00000000-0005-0000-0000-00005A000000}"/>
    <cellStyle name="20% - Accent6 2 4 2" xfId="93" xr:uid="{00000000-0005-0000-0000-00005B000000}"/>
    <cellStyle name="20% - Accent6 2 5" xfId="94" xr:uid="{00000000-0005-0000-0000-00005C000000}"/>
    <cellStyle name="20% - Accent6 3" xfId="95" xr:uid="{00000000-0005-0000-0000-00005D000000}"/>
    <cellStyle name="20% - Accent6 3 2" xfId="96" xr:uid="{00000000-0005-0000-0000-00005E000000}"/>
    <cellStyle name="20% - Accent6 4" xfId="97" xr:uid="{00000000-0005-0000-0000-00005F000000}"/>
    <cellStyle name="20% - Accent6 4 2" xfId="98" xr:uid="{00000000-0005-0000-0000-000060000000}"/>
    <cellStyle name="20% - Accent6 5" xfId="99" xr:uid="{00000000-0005-0000-0000-000061000000}"/>
    <cellStyle name="20% - Accent6 5 2" xfId="100" xr:uid="{00000000-0005-0000-0000-000062000000}"/>
    <cellStyle name="20% - Accent6 6" xfId="101" xr:uid="{00000000-0005-0000-0000-000063000000}"/>
    <cellStyle name="20% - Accent6 6 2" xfId="102" xr:uid="{00000000-0005-0000-0000-000064000000}"/>
    <cellStyle name="20% - Accent6 7" xfId="103" xr:uid="{00000000-0005-0000-0000-000065000000}"/>
    <cellStyle name="40% - Accent1 2" xfId="104" xr:uid="{00000000-0005-0000-0000-000066000000}"/>
    <cellStyle name="40% - Accent1 2 2" xfId="105" xr:uid="{00000000-0005-0000-0000-000067000000}"/>
    <cellStyle name="40% - Accent1 2 2 2" xfId="106" xr:uid="{00000000-0005-0000-0000-000068000000}"/>
    <cellStyle name="40% - Accent1 2 3" xfId="107" xr:uid="{00000000-0005-0000-0000-000069000000}"/>
    <cellStyle name="40% - Accent1 2 3 2" xfId="108" xr:uid="{00000000-0005-0000-0000-00006A000000}"/>
    <cellStyle name="40% - Accent1 2 4" xfId="109" xr:uid="{00000000-0005-0000-0000-00006B000000}"/>
    <cellStyle name="40% - Accent1 2 4 2" xfId="110" xr:uid="{00000000-0005-0000-0000-00006C000000}"/>
    <cellStyle name="40% - Accent1 2 5" xfId="111" xr:uid="{00000000-0005-0000-0000-00006D000000}"/>
    <cellStyle name="40% - Accent1 3" xfId="112" xr:uid="{00000000-0005-0000-0000-00006E000000}"/>
    <cellStyle name="40% - Accent1 3 2" xfId="113" xr:uid="{00000000-0005-0000-0000-00006F000000}"/>
    <cellStyle name="40% - Accent1 4" xfId="114" xr:uid="{00000000-0005-0000-0000-000070000000}"/>
    <cellStyle name="40% - Accent1 4 2" xfId="115" xr:uid="{00000000-0005-0000-0000-000071000000}"/>
    <cellStyle name="40% - Accent1 5" xfId="116" xr:uid="{00000000-0005-0000-0000-000072000000}"/>
    <cellStyle name="40% - Accent1 5 2" xfId="117" xr:uid="{00000000-0005-0000-0000-000073000000}"/>
    <cellStyle name="40% - Accent1 6" xfId="118" xr:uid="{00000000-0005-0000-0000-000074000000}"/>
    <cellStyle name="40% - Accent1 6 2" xfId="119" xr:uid="{00000000-0005-0000-0000-000075000000}"/>
    <cellStyle name="40% - Accent1 7" xfId="120" xr:uid="{00000000-0005-0000-0000-000076000000}"/>
    <cellStyle name="40% - Accent2 2" xfId="121" xr:uid="{00000000-0005-0000-0000-000077000000}"/>
    <cellStyle name="40% - Accent2 2 2" xfId="122" xr:uid="{00000000-0005-0000-0000-000078000000}"/>
    <cellStyle name="40% - Accent2 2 2 2" xfId="123" xr:uid="{00000000-0005-0000-0000-000079000000}"/>
    <cellStyle name="40% - Accent2 2 3" xfId="124" xr:uid="{00000000-0005-0000-0000-00007A000000}"/>
    <cellStyle name="40% - Accent2 2 3 2" xfId="125" xr:uid="{00000000-0005-0000-0000-00007B000000}"/>
    <cellStyle name="40% - Accent2 2 4" xfId="126" xr:uid="{00000000-0005-0000-0000-00007C000000}"/>
    <cellStyle name="40% - Accent2 2 4 2" xfId="127" xr:uid="{00000000-0005-0000-0000-00007D000000}"/>
    <cellStyle name="40% - Accent2 2 5" xfId="128" xr:uid="{00000000-0005-0000-0000-00007E000000}"/>
    <cellStyle name="40% - Accent2 3" xfId="129" xr:uid="{00000000-0005-0000-0000-00007F000000}"/>
    <cellStyle name="40% - Accent2 3 2" xfId="130" xr:uid="{00000000-0005-0000-0000-000080000000}"/>
    <cellStyle name="40% - Accent2 4" xfId="131" xr:uid="{00000000-0005-0000-0000-000081000000}"/>
    <cellStyle name="40% - Accent2 4 2" xfId="132" xr:uid="{00000000-0005-0000-0000-000082000000}"/>
    <cellStyle name="40% - Accent2 5" xfId="133" xr:uid="{00000000-0005-0000-0000-000083000000}"/>
    <cellStyle name="40% - Accent2 5 2" xfId="134" xr:uid="{00000000-0005-0000-0000-000084000000}"/>
    <cellStyle name="40% - Accent2 6" xfId="135" xr:uid="{00000000-0005-0000-0000-000085000000}"/>
    <cellStyle name="40% - Accent2 6 2" xfId="136" xr:uid="{00000000-0005-0000-0000-000086000000}"/>
    <cellStyle name="40% - Accent2 7" xfId="137" xr:uid="{00000000-0005-0000-0000-000087000000}"/>
    <cellStyle name="40% - Accent3 2" xfId="138" xr:uid="{00000000-0005-0000-0000-000088000000}"/>
    <cellStyle name="40% - Accent3 2 2" xfId="139" xr:uid="{00000000-0005-0000-0000-000089000000}"/>
    <cellStyle name="40% - Accent3 2 2 2" xfId="140" xr:uid="{00000000-0005-0000-0000-00008A000000}"/>
    <cellStyle name="40% - Accent3 2 3" xfId="141" xr:uid="{00000000-0005-0000-0000-00008B000000}"/>
    <cellStyle name="40% - Accent3 2 3 2" xfId="142" xr:uid="{00000000-0005-0000-0000-00008C000000}"/>
    <cellStyle name="40% - Accent3 2 4" xfId="143" xr:uid="{00000000-0005-0000-0000-00008D000000}"/>
    <cellStyle name="40% - Accent3 2 4 2" xfId="144" xr:uid="{00000000-0005-0000-0000-00008E000000}"/>
    <cellStyle name="40% - Accent3 2 5" xfId="145" xr:uid="{00000000-0005-0000-0000-00008F000000}"/>
    <cellStyle name="40% - Accent3 3" xfId="146" xr:uid="{00000000-0005-0000-0000-000090000000}"/>
    <cellStyle name="40% - Accent3 3 2" xfId="147" xr:uid="{00000000-0005-0000-0000-000091000000}"/>
    <cellStyle name="40% - Accent3 4" xfId="148" xr:uid="{00000000-0005-0000-0000-000092000000}"/>
    <cellStyle name="40% - Accent3 4 2" xfId="149" xr:uid="{00000000-0005-0000-0000-000093000000}"/>
    <cellStyle name="40% - Accent3 5" xfId="150" xr:uid="{00000000-0005-0000-0000-000094000000}"/>
    <cellStyle name="40% - Accent3 5 2" xfId="151" xr:uid="{00000000-0005-0000-0000-000095000000}"/>
    <cellStyle name="40% - Accent3 6" xfId="152" xr:uid="{00000000-0005-0000-0000-000096000000}"/>
    <cellStyle name="40% - Accent3 6 2" xfId="153" xr:uid="{00000000-0005-0000-0000-000097000000}"/>
    <cellStyle name="40% - Accent3 7" xfId="154" xr:uid="{00000000-0005-0000-0000-000098000000}"/>
    <cellStyle name="40% - Accent4" xfId="437" builtinId="43"/>
    <cellStyle name="40% - Accent4 2" xfId="155" xr:uid="{00000000-0005-0000-0000-000099000000}"/>
    <cellStyle name="40% - Accent4 2 2" xfId="156" xr:uid="{00000000-0005-0000-0000-00009A000000}"/>
    <cellStyle name="40% - Accent4 2 2 2" xfId="157" xr:uid="{00000000-0005-0000-0000-00009B000000}"/>
    <cellStyle name="40% - Accent4 2 3" xfId="158" xr:uid="{00000000-0005-0000-0000-00009C000000}"/>
    <cellStyle name="40% - Accent4 2 3 2" xfId="159" xr:uid="{00000000-0005-0000-0000-00009D000000}"/>
    <cellStyle name="40% - Accent4 2 4" xfId="160" xr:uid="{00000000-0005-0000-0000-00009E000000}"/>
    <cellStyle name="40% - Accent4 2 4 2" xfId="161" xr:uid="{00000000-0005-0000-0000-00009F000000}"/>
    <cellStyle name="40% - Accent4 2 5" xfId="162" xr:uid="{00000000-0005-0000-0000-0000A0000000}"/>
    <cellStyle name="40% - Accent4 3" xfId="163" xr:uid="{00000000-0005-0000-0000-0000A1000000}"/>
    <cellStyle name="40% - Accent4 3 2" xfId="164" xr:uid="{00000000-0005-0000-0000-0000A2000000}"/>
    <cellStyle name="40% - Accent4 4" xfId="165" xr:uid="{00000000-0005-0000-0000-0000A3000000}"/>
    <cellStyle name="40% - Accent4 4 2" xfId="166" xr:uid="{00000000-0005-0000-0000-0000A4000000}"/>
    <cellStyle name="40% - Accent4 5" xfId="167" xr:uid="{00000000-0005-0000-0000-0000A5000000}"/>
    <cellStyle name="40% - Accent4 5 2" xfId="168" xr:uid="{00000000-0005-0000-0000-0000A6000000}"/>
    <cellStyle name="40% - Accent4 6" xfId="169" xr:uid="{00000000-0005-0000-0000-0000A7000000}"/>
    <cellStyle name="40% - Accent4 6 2" xfId="170" xr:uid="{00000000-0005-0000-0000-0000A8000000}"/>
    <cellStyle name="40% - Accent4 7" xfId="171" xr:uid="{00000000-0005-0000-0000-0000A9000000}"/>
    <cellStyle name="40% - Accent5 2" xfId="172" xr:uid="{00000000-0005-0000-0000-0000AA000000}"/>
    <cellStyle name="40% - Accent5 2 2" xfId="173" xr:uid="{00000000-0005-0000-0000-0000AB000000}"/>
    <cellStyle name="40% - Accent5 2 2 2" xfId="174" xr:uid="{00000000-0005-0000-0000-0000AC000000}"/>
    <cellStyle name="40% - Accent5 2 3" xfId="175" xr:uid="{00000000-0005-0000-0000-0000AD000000}"/>
    <cellStyle name="40% - Accent5 2 3 2" xfId="176" xr:uid="{00000000-0005-0000-0000-0000AE000000}"/>
    <cellStyle name="40% - Accent5 2 4" xfId="177" xr:uid="{00000000-0005-0000-0000-0000AF000000}"/>
    <cellStyle name="40% - Accent5 2 4 2" xfId="178" xr:uid="{00000000-0005-0000-0000-0000B0000000}"/>
    <cellStyle name="40% - Accent5 2 5" xfId="179" xr:uid="{00000000-0005-0000-0000-0000B1000000}"/>
    <cellStyle name="40% - Accent5 3" xfId="180" xr:uid="{00000000-0005-0000-0000-0000B2000000}"/>
    <cellStyle name="40% - Accent5 3 2" xfId="181" xr:uid="{00000000-0005-0000-0000-0000B3000000}"/>
    <cellStyle name="40% - Accent5 4" xfId="182" xr:uid="{00000000-0005-0000-0000-0000B4000000}"/>
    <cellStyle name="40% - Accent5 4 2" xfId="183" xr:uid="{00000000-0005-0000-0000-0000B5000000}"/>
    <cellStyle name="40% - Accent5 5" xfId="184" xr:uid="{00000000-0005-0000-0000-0000B6000000}"/>
    <cellStyle name="40% - Accent5 5 2" xfId="185" xr:uid="{00000000-0005-0000-0000-0000B7000000}"/>
    <cellStyle name="40% - Accent5 6" xfId="186" xr:uid="{00000000-0005-0000-0000-0000B8000000}"/>
    <cellStyle name="40% - Accent5 6 2" xfId="187" xr:uid="{00000000-0005-0000-0000-0000B9000000}"/>
    <cellStyle name="40% - Accent5 7" xfId="188" xr:uid="{00000000-0005-0000-0000-0000BA000000}"/>
    <cellStyle name="40% - Accent6 2" xfId="189" xr:uid="{00000000-0005-0000-0000-0000BB000000}"/>
    <cellStyle name="40% - Accent6 2 2" xfId="190" xr:uid="{00000000-0005-0000-0000-0000BC000000}"/>
    <cellStyle name="40% - Accent6 2 2 2" xfId="191" xr:uid="{00000000-0005-0000-0000-0000BD000000}"/>
    <cellStyle name="40% - Accent6 2 3" xfId="192" xr:uid="{00000000-0005-0000-0000-0000BE000000}"/>
    <cellStyle name="40% - Accent6 2 3 2" xfId="193" xr:uid="{00000000-0005-0000-0000-0000BF000000}"/>
    <cellStyle name="40% - Accent6 2 4" xfId="194" xr:uid="{00000000-0005-0000-0000-0000C0000000}"/>
    <cellStyle name="40% - Accent6 2 4 2" xfId="195" xr:uid="{00000000-0005-0000-0000-0000C1000000}"/>
    <cellStyle name="40% - Accent6 2 5" xfId="196" xr:uid="{00000000-0005-0000-0000-0000C2000000}"/>
    <cellStyle name="40% - Accent6 3" xfId="197" xr:uid="{00000000-0005-0000-0000-0000C3000000}"/>
    <cellStyle name="40% - Accent6 3 2" xfId="198" xr:uid="{00000000-0005-0000-0000-0000C4000000}"/>
    <cellStyle name="40% - Accent6 4" xfId="199" xr:uid="{00000000-0005-0000-0000-0000C5000000}"/>
    <cellStyle name="40% - Accent6 4 2" xfId="200" xr:uid="{00000000-0005-0000-0000-0000C6000000}"/>
    <cellStyle name="40% - Accent6 5" xfId="201" xr:uid="{00000000-0005-0000-0000-0000C7000000}"/>
    <cellStyle name="40% - Accent6 5 2" xfId="202" xr:uid="{00000000-0005-0000-0000-0000C8000000}"/>
    <cellStyle name="40% - Accent6 6" xfId="203" xr:uid="{00000000-0005-0000-0000-0000C9000000}"/>
    <cellStyle name="40% - Accent6 6 2" xfId="204" xr:uid="{00000000-0005-0000-0000-0000CA000000}"/>
    <cellStyle name="40% - Accent6 7" xfId="205" xr:uid="{00000000-0005-0000-0000-0000CB000000}"/>
    <cellStyle name="60% - Accent1 2" xfId="206" xr:uid="{00000000-0005-0000-0000-0000CC000000}"/>
    <cellStyle name="60% - Accent1 3" xfId="207" xr:uid="{00000000-0005-0000-0000-0000CD000000}"/>
    <cellStyle name="60% - Accent1 4" xfId="208" xr:uid="{00000000-0005-0000-0000-0000CE000000}"/>
    <cellStyle name="60% - Accent1 5" xfId="209" xr:uid="{00000000-0005-0000-0000-0000CF000000}"/>
    <cellStyle name="60% - Accent2 2" xfId="210" xr:uid="{00000000-0005-0000-0000-0000D0000000}"/>
    <cellStyle name="60% - Accent2 3" xfId="211" xr:uid="{00000000-0005-0000-0000-0000D1000000}"/>
    <cellStyle name="60% - Accent2 4" xfId="212" xr:uid="{00000000-0005-0000-0000-0000D2000000}"/>
    <cellStyle name="60% - Accent2 5" xfId="213" xr:uid="{00000000-0005-0000-0000-0000D3000000}"/>
    <cellStyle name="60% - Accent3 2" xfId="214" xr:uid="{00000000-0005-0000-0000-0000D4000000}"/>
    <cellStyle name="60% - Accent3 3" xfId="215" xr:uid="{00000000-0005-0000-0000-0000D5000000}"/>
    <cellStyle name="60% - Accent3 4" xfId="216" xr:uid="{00000000-0005-0000-0000-0000D6000000}"/>
    <cellStyle name="60% - Accent3 5" xfId="217" xr:uid="{00000000-0005-0000-0000-0000D7000000}"/>
    <cellStyle name="60% - Accent4 2" xfId="218" xr:uid="{00000000-0005-0000-0000-0000D8000000}"/>
    <cellStyle name="60% - Accent4 3" xfId="219" xr:uid="{00000000-0005-0000-0000-0000D9000000}"/>
    <cellStyle name="60% - Accent4 4" xfId="220" xr:uid="{00000000-0005-0000-0000-0000DA000000}"/>
    <cellStyle name="60% - Accent4 5" xfId="221" xr:uid="{00000000-0005-0000-0000-0000DB000000}"/>
    <cellStyle name="60% - Accent5 2" xfId="222" xr:uid="{00000000-0005-0000-0000-0000DC000000}"/>
    <cellStyle name="60% - Accent5 3" xfId="223" xr:uid="{00000000-0005-0000-0000-0000DD000000}"/>
    <cellStyle name="60% - Accent5 4" xfId="224" xr:uid="{00000000-0005-0000-0000-0000DE000000}"/>
    <cellStyle name="60% - Accent5 5" xfId="225" xr:uid="{00000000-0005-0000-0000-0000DF000000}"/>
    <cellStyle name="60% - Accent6 2" xfId="226" xr:uid="{00000000-0005-0000-0000-0000E0000000}"/>
    <cellStyle name="60% - Accent6 3" xfId="227" xr:uid="{00000000-0005-0000-0000-0000E1000000}"/>
    <cellStyle name="60% - Accent6 4" xfId="228" xr:uid="{00000000-0005-0000-0000-0000E2000000}"/>
    <cellStyle name="60% - Accent6 5" xfId="229" xr:uid="{00000000-0005-0000-0000-0000E3000000}"/>
    <cellStyle name="Accent1 2" xfId="230" xr:uid="{00000000-0005-0000-0000-0000E4000000}"/>
    <cellStyle name="Accent1 3" xfId="231" xr:uid="{00000000-0005-0000-0000-0000E5000000}"/>
    <cellStyle name="Accent1 4" xfId="232" xr:uid="{00000000-0005-0000-0000-0000E6000000}"/>
    <cellStyle name="Accent1 5" xfId="233" xr:uid="{00000000-0005-0000-0000-0000E7000000}"/>
    <cellStyle name="Accent2 2" xfId="234" xr:uid="{00000000-0005-0000-0000-0000E8000000}"/>
    <cellStyle name="Accent2 3" xfId="235" xr:uid="{00000000-0005-0000-0000-0000E9000000}"/>
    <cellStyle name="Accent2 4" xfId="236" xr:uid="{00000000-0005-0000-0000-0000EA000000}"/>
    <cellStyle name="Accent2 5" xfId="237" xr:uid="{00000000-0005-0000-0000-0000EB000000}"/>
    <cellStyle name="Accent3 2" xfId="238" xr:uid="{00000000-0005-0000-0000-0000EC000000}"/>
    <cellStyle name="Accent3 3" xfId="239" xr:uid="{00000000-0005-0000-0000-0000ED000000}"/>
    <cellStyle name="Accent3 4" xfId="240" xr:uid="{00000000-0005-0000-0000-0000EE000000}"/>
    <cellStyle name="Accent3 5" xfId="241" xr:uid="{00000000-0005-0000-0000-0000EF000000}"/>
    <cellStyle name="Accent4 2" xfId="242" xr:uid="{00000000-0005-0000-0000-0000F0000000}"/>
    <cellStyle name="Accent4 3" xfId="243" xr:uid="{00000000-0005-0000-0000-0000F1000000}"/>
    <cellStyle name="Accent4 4" xfId="244" xr:uid="{00000000-0005-0000-0000-0000F2000000}"/>
    <cellStyle name="Accent4 5" xfId="245" xr:uid="{00000000-0005-0000-0000-0000F3000000}"/>
    <cellStyle name="Accent5 2" xfId="246" xr:uid="{00000000-0005-0000-0000-0000F4000000}"/>
    <cellStyle name="Accent5 3" xfId="247" xr:uid="{00000000-0005-0000-0000-0000F5000000}"/>
    <cellStyle name="Accent5 4" xfId="248" xr:uid="{00000000-0005-0000-0000-0000F6000000}"/>
    <cellStyle name="Accent5 5" xfId="249" xr:uid="{00000000-0005-0000-0000-0000F7000000}"/>
    <cellStyle name="Accent6 2" xfId="250" xr:uid="{00000000-0005-0000-0000-0000F8000000}"/>
    <cellStyle name="Accent6 3" xfId="251" xr:uid="{00000000-0005-0000-0000-0000F9000000}"/>
    <cellStyle name="Accent6 4" xfId="252" xr:uid="{00000000-0005-0000-0000-0000FA000000}"/>
    <cellStyle name="Accent6 5" xfId="253" xr:uid="{00000000-0005-0000-0000-0000FB000000}"/>
    <cellStyle name="Bad" xfId="436" builtinId="27"/>
    <cellStyle name="Bad 2" xfId="254" xr:uid="{00000000-0005-0000-0000-0000FC000000}"/>
    <cellStyle name="Bad 3" xfId="255" xr:uid="{00000000-0005-0000-0000-0000FD000000}"/>
    <cellStyle name="Bad 4" xfId="256" xr:uid="{00000000-0005-0000-0000-0000FE000000}"/>
    <cellStyle name="Bad 5" xfId="257" xr:uid="{00000000-0005-0000-0000-0000FF000000}"/>
    <cellStyle name="Calculation 2" xfId="258" xr:uid="{00000000-0005-0000-0000-000000010000}"/>
    <cellStyle name="Calculation 3" xfId="259" xr:uid="{00000000-0005-0000-0000-000001010000}"/>
    <cellStyle name="Calculation 4" xfId="260" xr:uid="{00000000-0005-0000-0000-000002010000}"/>
    <cellStyle name="Calculation 5" xfId="261" xr:uid="{00000000-0005-0000-0000-000003010000}"/>
    <cellStyle name="Check Cell 2" xfId="262" xr:uid="{00000000-0005-0000-0000-000004010000}"/>
    <cellStyle name="Check Cell 3" xfId="263" xr:uid="{00000000-0005-0000-0000-000005010000}"/>
    <cellStyle name="Check Cell 4" xfId="264" xr:uid="{00000000-0005-0000-0000-000006010000}"/>
    <cellStyle name="Check Cell 5" xfId="265" xr:uid="{00000000-0005-0000-0000-000007010000}"/>
    <cellStyle name="Comma" xfId="434" builtinId="3"/>
    <cellStyle name="Comma 2" xfId="266" xr:uid="{00000000-0005-0000-0000-000008010000}"/>
    <cellStyle name="Comma 2 2" xfId="267" xr:uid="{00000000-0005-0000-0000-000009010000}"/>
    <cellStyle name="Comma 2 2 2" xfId="268" xr:uid="{00000000-0005-0000-0000-00000A010000}"/>
    <cellStyle name="Comma 2 3" xfId="269" xr:uid="{00000000-0005-0000-0000-00000B010000}"/>
    <cellStyle name="Comma 3" xfId="270" xr:uid="{00000000-0005-0000-0000-00000C010000}"/>
    <cellStyle name="Comma 3 2" xfId="271" xr:uid="{00000000-0005-0000-0000-00000D010000}"/>
    <cellStyle name="Comma 4" xfId="272" xr:uid="{00000000-0005-0000-0000-00000E010000}"/>
    <cellStyle name="Comma 4 2" xfId="273" xr:uid="{00000000-0005-0000-0000-00000F010000}"/>
    <cellStyle name="Comma 4 2 2" xfId="274" xr:uid="{00000000-0005-0000-0000-000010010000}"/>
    <cellStyle name="Comma 4 3" xfId="275" xr:uid="{00000000-0005-0000-0000-000011010000}"/>
    <cellStyle name="Comma 4 4" xfId="276" xr:uid="{00000000-0005-0000-0000-000012010000}"/>
    <cellStyle name="Comma 5" xfId="277" xr:uid="{00000000-0005-0000-0000-000013010000}"/>
    <cellStyle name="Comma 5 2" xfId="278" xr:uid="{00000000-0005-0000-0000-000014010000}"/>
    <cellStyle name="Currency 2" xfId="279" xr:uid="{00000000-0005-0000-0000-000015010000}"/>
    <cellStyle name="Currency 2 2" xfId="280" xr:uid="{00000000-0005-0000-0000-000016010000}"/>
    <cellStyle name="Explanatory Text 2" xfId="281" xr:uid="{00000000-0005-0000-0000-000017010000}"/>
    <cellStyle name="Explanatory Text 3" xfId="282" xr:uid="{00000000-0005-0000-0000-000018010000}"/>
    <cellStyle name="Explanatory Text 4" xfId="283" xr:uid="{00000000-0005-0000-0000-000019010000}"/>
    <cellStyle name="Explanatory Text 5" xfId="284" xr:uid="{00000000-0005-0000-0000-00001A010000}"/>
    <cellStyle name="F2" xfId="285" xr:uid="{00000000-0005-0000-0000-00001B010000}"/>
    <cellStyle name="F3" xfId="286" xr:uid="{00000000-0005-0000-0000-00001C010000}"/>
    <cellStyle name="F4" xfId="287" xr:uid="{00000000-0005-0000-0000-00001D010000}"/>
    <cellStyle name="F5" xfId="288" xr:uid="{00000000-0005-0000-0000-00001E010000}"/>
    <cellStyle name="F6" xfId="289" xr:uid="{00000000-0005-0000-0000-00001F010000}"/>
    <cellStyle name="F7" xfId="290" xr:uid="{00000000-0005-0000-0000-000020010000}"/>
    <cellStyle name="F8" xfId="291" xr:uid="{00000000-0005-0000-0000-000021010000}"/>
    <cellStyle name="Good" xfId="435" builtinId="26"/>
    <cellStyle name="Good 2" xfId="292" xr:uid="{00000000-0005-0000-0000-000022010000}"/>
    <cellStyle name="Good 3" xfId="293" xr:uid="{00000000-0005-0000-0000-000023010000}"/>
    <cellStyle name="Good 4" xfId="294" xr:uid="{00000000-0005-0000-0000-000024010000}"/>
    <cellStyle name="Good 5" xfId="295" xr:uid="{00000000-0005-0000-0000-000025010000}"/>
    <cellStyle name="Heading 1 2" xfId="296" xr:uid="{00000000-0005-0000-0000-000026010000}"/>
    <cellStyle name="Heading 1 3" xfId="297" xr:uid="{00000000-0005-0000-0000-000027010000}"/>
    <cellStyle name="Heading 1 4" xfId="298" xr:uid="{00000000-0005-0000-0000-000028010000}"/>
    <cellStyle name="Heading 1 5" xfId="299" xr:uid="{00000000-0005-0000-0000-000029010000}"/>
    <cellStyle name="Heading 2 2" xfId="300" xr:uid="{00000000-0005-0000-0000-00002A010000}"/>
    <cellStyle name="Heading 2 3" xfId="301" xr:uid="{00000000-0005-0000-0000-00002B010000}"/>
    <cellStyle name="Heading 2 4" xfId="302" xr:uid="{00000000-0005-0000-0000-00002C010000}"/>
    <cellStyle name="Heading 2 5" xfId="303" xr:uid="{00000000-0005-0000-0000-00002D010000}"/>
    <cellStyle name="Heading 3 2" xfId="304" xr:uid="{00000000-0005-0000-0000-00002E010000}"/>
    <cellStyle name="Heading 3 3" xfId="305" xr:uid="{00000000-0005-0000-0000-00002F010000}"/>
    <cellStyle name="Heading 3 4" xfId="306" xr:uid="{00000000-0005-0000-0000-000030010000}"/>
    <cellStyle name="Heading 3 5" xfId="307" xr:uid="{00000000-0005-0000-0000-000031010000}"/>
    <cellStyle name="Heading 4 2" xfId="308" xr:uid="{00000000-0005-0000-0000-000032010000}"/>
    <cellStyle name="Heading 4 3" xfId="309" xr:uid="{00000000-0005-0000-0000-000033010000}"/>
    <cellStyle name="Heading 4 4" xfId="310" xr:uid="{00000000-0005-0000-0000-000034010000}"/>
    <cellStyle name="Heading 4 5" xfId="311" xr:uid="{00000000-0005-0000-0000-000035010000}"/>
    <cellStyle name="Hyperlink 2" xfId="312" xr:uid="{00000000-0005-0000-0000-000036010000}"/>
    <cellStyle name="Hyperlink 2 2" xfId="313" xr:uid="{00000000-0005-0000-0000-000037010000}"/>
    <cellStyle name="Input 2" xfId="314" xr:uid="{00000000-0005-0000-0000-000038010000}"/>
    <cellStyle name="Input 3" xfId="315" xr:uid="{00000000-0005-0000-0000-000039010000}"/>
    <cellStyle name="Input 4" xfId="316" xr:uid="{00000000-0005-0000-0000-00003A010000}"/>
    <cellStyle name="Input 5" xfId="317" xr:uid="{00000000-0005-0000-0000-00003B010000}"/>
    <cellStyle name="Linked Cell 2" xfId="318" xr:uid="{00000000-0005-0000-0000-00003C010000}"/>
    <cellStyle name="Linked Cell 3" xfId="319" xr:uid="{00000000-0005-0000-0000-00003D010000}"/>
    <cellStyle name="Linked Cell 4" xfId="320" xr:uid="{00000000-0005-0000-0000-00003E010000}"/>
    <cellStyle name="Linked Cell 5" xfId="321" xr:uid="{00000000-0005-0000-0000-00003F010000}"/>
    <cellStyle name="Neutral 2" xfId="322" xr:uid="{00000000-0005-0000-0000-000040010000}"/>
    <cellStyle name="Neutral 3" xfId="323" xr:uid="{00000000-0005-0000-0000-000041010000}"/>
    <cellStyle name="Neutral 4" xfId="324" xr:uid="{00000000-0005-0000-0000-000042010000}"/>
    <cellStyle name="Neutral 5" xfId="325" xr:uid="{00000000-0005-0000-0000-000043010000}"/>
    <cellStyle name="Normal" xfId="0" builtinId="0"/>
    <cellStyle name="Normal 10" xfId="326" xr:uid="{00000000-0005-0000-0000-000045010000}"/>
    <cellStyle name="Normal 10 2" xfId="327" xr:uid="{00000000-0005-0000-0000-000046010000}"/>
    <cellStyle name="Normal 11" xfId="328" xr:uid="{00000000-0005-0000-0000-000047010000}"/>
    <cellStyle name="Normal 11 2" xfId="329" xr:uid="{00000000-0005-0000-0000-000048010000}"/>
    <cellStyle name="Normal 11 3" xfId="330" xr:uid="{00000000-0005-0000-0000-000049010000}"/>
    <cellStyle name="Normal 11 4" xfId="331" xr:uid="{00000000-0005-0000-0000-00004A010000}"/>
    <cellStyle name="Normal 12" xfId="332" xr:uid="{00000000-0005-0000-0000-00004B010000}"/>
    <cellStyle name="Normal 13" xfId="333" xr:uid="{00000000-0005-0000-0000-00004C010000}"/>
    <cellStyle name="Normal 14" xfId="334" xr:uid="{00000000-0005-0000-0000-00004D010000}"/>
    <cellStyle name="Normal 14 2" xfId="335" xr:uid="{00000000-0005-0000-0000-00004E010000}"/>
    <cellStyle name="Normal 15" xfId="336" xr:uid="{00000000-0005-0000-0000-00004F010000}"/>
    <cellStyle name="Normal 16" xfId="337" xr:uid="{00000000-0005-0000-0000-000050010000}"/>
    <cellStyle name="Normal 2" xfId="1" xr:uid="{00000000-0005-0000-0000-000051010000}"/>
    <cellStyle name="Normal 2 2" xfId="338" xr:uid="{00000000-0005-0000-0000-000052010000}"/>
    <cellStyle name="Normal 2 2 2" xfId="339" xr:uid="{00000000-0005-0000-0000-000053010000}"/>
    <cellStyle name="Normal 2 2 3" xfId="340" xr:uid="{00000000-0005-0000-0000-000054010000}"/>
    <cellStyle name="Normal 2 3" xfId="341" xr:uid="{00000000-0005-0000-0000-000055010000}"/>
    <cellStyle name="Normal 2 3 2" xfId="342" xr:uid="{00000000-0005-0000-0000-000056010000}"/>
    <cellStyle name="Normal 2 4" xfId="343" xr:uid="{00000000-0005-0000-0000-000057010000}"/>
    <cellStyle name="Normal 2 4 2" xfId="344" xr:uid="{00000000-0005-0000-0000-000058010000}"/>
    <cellStyle name="Normal 2 5" xfId="345" xr:uid="{00000000-0005-0000-0000-000059010000}"/>
    <cellStyle name="Normal 2 6" xfId="346" xr:uid="{00000000-0005-0000-0000-00005A010000}"/>
    <cellStyle name="Normal 2 6 2" xfId="347" xr:uid="{00000000-0005-0000-0000-00005B010000}"/>
    <cellStyle name="Normal 2 7" xfId="348" xr:uid="{00000000-0005-0000-0000-00005C010000}"/>
    <cellStyle name="Normal 2 7 2" xfId="349" xr:uid="{00000000-0005-0000-0000-00005D010000}"/>
    <cellStyle name="Normal 3" xfId="350" xr:uid="{00000000-0005-0000-0000-00005E010000}"/>
    <cellStyle name="Normal 3 2" xfId="351" xr:uid="{00000000-0005-0000-0000-00005F010000}"/>
    <cellStyle name="Normal 3 2 2" xfId="352" xr:uid="{00000000-0005-0000-0000-000060010000}"/>
    <cellStyle name="Normal 3 2 2 2" xfId="353" xr:uid="{00000000-0005-0000-0000-000061010000}"/>
    <cellStyle name="Normal 3 3" xfId="354" xr:uid="{00000000-0005-0000-0000-000062010000}"/>
    <cellStyle name="Normal 3 3 2" xfId="355" xr:uid="{00000000-0005-0000-0000-000063010000}"/>
    <cellStyle name="Normal 3 3 2 2" xfId="356" xr:uid="{00000000-0005-0000-0000-000064010000}"/>
    <cellStyle name="Normal 3 3 3" xfId="357" xr:uid="{00000000-0005-0000-0000-000065010000}"/>
    <cellStyle name="Normal 3 4" xfId="358" xr:uid="{00000000-0005-0000-0000-000066010000}"/>
    <cellStyle name="Normal 3 5" xfId="359" xr:uid="{00000000-0005-0000-0000-000067010000}"/>
    <cellStyle name="Normal 4" xfId="360" xr:uid="{00000000-0005-0000-0000-000068010000}"/>
    <cellStyle name="Normal 4 2" xfId="361" xr:uid="{00000000-0005-0000-0000-000069010000}"/>
    <cellStyle name="Normal 4 2 2" xfId="362" xr:uid="{00000000-0005-0000-0000-00006A010000}"/>
    <cellStyle name="Normal 4 2 3" xfId="363" xr:uid="{00000000-0005-0000-0000-00006B010000}"/>
    <cellStyle name="Normal 4 3" xfId="364" xr:uid="{00000000-0005-0000-0000-00006C010000}"/>
    <cellStyle name="Normal 4 4" xfId="365" xr:uid="{00000000-0005-0000-0000-00006D010000}"/>
    <cellStyle name="Normal 5" xfId="366" xr:uid="{00000000-0005-0000-0000-00006E010000}"/>
    <cellStyle name="Normal 5 2" xfId="367" xr:uid="{00000000-0005-0000-0000-00006F010000}"/>
    <cellStyle name="Normal 5 3" xfId="368" xr:uid="{00000000-0005-0000-0000-000070010000}"/>
    <cellStyle name="Normal 5 3 2" xfId="369" xr:uid="{00000000-0005-0000-0000-000071010000}"/>
    <cellStyle name="Normal 6" xfId="370" xr:uid="{00000000-0005-0000-0000-000072010000}"/>
    <cellStyle name="Normal 6 2" xfId="371" xr:uid="{00000000-0005-0000-0000-000073010000}"/>
    <cellStyle name="Normal 6 2 2" xfId="372" xr:uid="{00000000-0005-0000-0000-000074010000}"/>
    <cellStyle name="Normal 6 2 3" xfId="373" xr:uid="{00000000-0005-0000-0000-000075010000}"/>
    <cellStyle name="Normal 6 2 3 2" xfId="374" xr:uid="{00000000-0005-0000-0000-000076010000}"/>
    <cellStyle name="Normal 6 3" xfId="375" xr:uid="{00000000-0005-0000-0000-000077010000}"/>
    <cellStyle name="Normal 6 3 2" xfId="376" xr:uid="{00000000-0005-0000-0000-000078010000}"/>
    <cellStyle name="Normal 6 4" xfId="377" xr:uid="{00000000-0005-0000-0000-000079010000}"/>
    <cellStyle name="Normal 6 4 2" xfId="378" xr:uid="{00000000-0005-0000-0000-00007A010000}"/>
    <cellStyle name="Normal 6 5" xfId="379" xr:uid="{00000000-0005-0000-0000-00007B010000}"/>
    <cellStyle name="Normal 7" xfId="380" xr:uid="{00000000-0005-0000-0000-00007C010000}"/>
    <cellStyle name="Normal 7 2" xfId="381" xr:uid="{00000000-0005-0000-0000-00007D010000}"/>
    <cellStyle name="Normal 7 2 2" xfId="382" xr:uid="{00000000-0005-0000-0000-00007E010000}"/>
    <cellStyle name="Normal 7 2 3" xfId="383" xr:uid="{00000000-0005-0000-0000-00007F010000}"/>
    <cellStyle name="Normal 7 2 3 2" xfId="384" xr:uid="{00000000-0005-0000-0000-000080010000}"/>
    <cellStyle name="Normal 7 3" xfId="385" xr:uid="{00000000-0005-0000-0000-000081010000}"/>
    <cellStyle name="Normal 7 4" xfId="386" xr:uid="{00000000-0005-0000-0000-000082010000}"/>
    <cellStyle name="Normal 7 4 2" xfId="387" xr:uid="{00000000-0005-0000-0000-000083010000}"/>
    <cellStyle name="Normal 8" xfId="388" xr:uid="{00000000-0005-0000-0000-000084010000}"/>
    <cellStyle name="Normal 8 2" xfId="389" xr:uid="{00000000-0005-0000-0000-000085010000}"/>
    <cellStyle name="Normal 8 2 2" xfId="390" xr:uid="{00000000-0005-0000-0000-000086010000}"/>
    <cellStyle name="Normal 8 3" xfId="391" xr:uid="{00000000-0005-0000-0000-000087010000}"/>
    <cellStyle name="Normal 8 3 2" xfId="392" xr:uid="{00000000-0005-0000-0000-000088010000}"/>
    <cellStyle name="Normal 8 3 2 2" xfId="393" xr:uid="{00000000-0005-0000-0000-000089010000}"/>
    <cellStyle name="Normal 8 3 3" xfId="394" xr:uid="{00000000-0005-0000-0000-00008A010000}"/>
    <cellStyle name="Normal 8 3 3 2" xfId="395" xr:uid="{00000000-0005-0000-0000-00008B010000}"/>
    <cellStyle name="Normal 8 3 4" xfId="396" xr:uid="{00000000-0005-0000-0000-00008C010000}"/>
    <cellStyle name="Normal 8 4" xfId="397" xr:uid="{00000000-0005-0000-0000-00008D010000}"/>
    <cellStyle name="Normal 8 5" xfId="398" xr:uid="{00000000-0005-0000-0000-00008E010000}"/>
    <cellStyle name="Normal 8 5 2" xfId="399" xr:uid="{00000000-0005-0000-0000-00008F010000}"/>
    <cellStyle name="Normal 9" xfId="400" xr:uid="{00000000-0005-0000-0000-000090010000}"/>
    <cellStyle name="Normal 9 2" xfId="401" xr:uid="{00000000-0005-0000-0000-000091010000}"/>
    <cellStyle name="Note 2" xfId="402" xr:uid="{00000000-0005-0000-0000-000092010000}"/>
    <cellStyle name="Note 2 2" xfId="403" xr:uid="{00000000-0005-0000-0000-000093010000}"/>
    <cellStyle name="Note 2 2 2" xfId="404" xr:uid="{00000000-0005-0000-0000-000094010000}"/>
    <cellStyle name="Note 2 2 2 2" xfId="405" xr:uid="{00000000-0005-0000-0000-000095010000}"/>
    <cellStyle name="Note 2 3" xfId="406" xr:uid="{00000000-0005-0000-0000-000096010000}"/>
    <cellStyle name="Note 2 4" xfId="407" xr:uid="{00000000-0005-0000-0000-000097010000}"/>
    <cellStyle name="Note 2 4 2" xfId="408" xr:uid="{00000000-0005-0000-0000-000098010000}"/>
    <cellStyle name="Note 2 5" xfId="409" xr:uid="{00000000-0005-0000-0000-000099010000}"/>
    <cellStyle name="Note 3" xfId="410" xr:uid="{00000000-0005-0000-0000-00009A010000}"/>
    <cellStyle name="Note 3 2" xfId="411" xr:uid="{00000000-0005-0000-0000-00009B010000}"/>
    <cellStyle name="Note 3 2 2" xfId="412" xr:uid="{00000000-0005-0000-0000-00009C010000}"/>
    <cellStyle name="Note 3 3" xfId="413" xr:uid="{00000000-0005-0000-0000-00009D010000}"/>
    <cellStyle name="Note 4" xfId="414" xr:uid="{00000000-0005-0000-0000-00009E010000}"/>
    <cellStyle name="Note 4 2" xfId="415" xr:uid="{00000000-0005-0000-0000-00009F010000}"/>
    <cellStyle name="Output 2" xfId="416" xr:uid="{00000000-0005-0000-0000-0000A0010000}"/>
    <cellStyle name="Output 3" xfId="417" xr:uid="{00000000-0005-0000-0000-0000A1010000}"/>
    <cellStyle name="Output 4" xfId="418" xr:uid="{00000000-0005-0000-0000-0000A2010000}"/>
    <cellStyle name="Output 5" xfId="419" xr:uid="{00000000-0005-0000-0000-0000A3010000}"/>
    <cellStyle name="Percent 2" xfId="420" xr:uid="{00000000-0005-0000-0000-0000A4010000}"/>
    <cellStyle name="Percent 2 2" xfId="421" xr:uid="{00000000-0005-0000-0000-0000A5010000}"/>
    <cellStyle name="Percent 2 2 2" xfId="422" xr:uid="{00000000-0005-0000-0000-0000A6010000}"/>
    <cellStyle name="Percent 2 3" xfId="423" xr:uid="{00000000-0005-0000-0000-0000A7010000}"/>
    <cellStyle name="Percent 3" xfId="424" xr:uid="{00000000-0005-0000-0000-0000A8010000}"/>
    <cellStyle name="Percent 3 2" xfId="425" xr:uid="{00000000-0005-0000-0000-0000A9010000}"/>
    <cellStyle name="Total 2" xfId="426" xr:uid="{00000000-0005-0000-0000-0000AA010000}"/>
    <cellStyle name="Total 3" xfId="427" xr:uid="{00000000-0005-0000-0000-0000AB010000}"/>
    <cellStyle name="Total 4" xfId="428" xr:uid="{00000000-0005-0000-0000-0000AC010000}"/>
    <cellStyle name="Total 5" xfId="429" xr:uid="{00000000-0005-0000-0000-0000AD010000}"/>
    <cellStyle name="Warning Text 2" xfId="430" xr:uid="{00000000-0005-0000-0000-0000AE010000}"/>
    <cellStyle name="Warning Text 3" xfId="431" xr:uid="{00000000-0005-0000-0000-0000AF010000}"/>
    <cellStyle name="Warning Text 4" xfId="432" xr:uid="{00000000-0005-0000-0000-0000B0010000}"/>
    <cellStyle name="Warning Text 5" xfId="433" xr:uid="{00000000-0005-0000-0000-0000B1010000}"/>
  </cellStyles>
  <dxfs count="0"/>
  <tableStyles count="0" defaultTableStyle="TableStyleMedium2" defaultPivotStyle="PivotStyleLight16"/>
  <colors>
    <mruColors>
      <color rgb="FFC7F5D2"/>
      <color rgb="FFB8F2C6"/>
      <color rgb="FFD45C31"/>
      <color rgb="FFC8EBBF"/>
      <color rgb="FF9CB6E6"/>
      <color rgb="FFB39CE6"/>
      <color rgb="FFFF66CC"/>
      <color rgb="FFB2E3A5"/>
      <color rgb="FFB0C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971550</xdr:colOff>
      <xdr:row>215</xdr:row>
      <xdr:rowOff>0</xdr:rowOff>
    </xdr:from>
    <xdr:to>
      <xdr:col>0</xdr:col>
      <xdr:colOff>971550</xdr:colOff>
      <xdr:row>215</xdr:row>
      <xdr:rowOff>0</xdr:rowOff>
    </xdr:to>
    <xdr:sp macro="" textlink="">
      <xdr:nvSpPr>
        <xdr:cNvPr id="2" name="Line 503">
          <a:extLst>
            <a:ext uri="{FF2B5EF4-FFF2-40B4-BE49-F238E27FC236}">
              <a16:creationId xmlns:a16="http://schemas.microsoft.com/office/drawing/2014/main" id="{35BE88DE-7F13-4473-BE77-5195C20055E7}"/>
            </a:ext>
          </a:extLst>
        </xdr:cNvPr>
        <xdr:cNvSpPr>
          <a:spLocks noChangeShapeType="1"/>
        </xdr:cNvSpPr>
      </xdr:nvSpPr>
      <xdr:spPr bwMode="auto">
        <a:xfrm>
          <a:off x="971550" y="8809954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A0EEB-73B7-4C94-9108-640A89C77533}">
  <sheetPr>
    <pageSetUpPr fitToPage="1"/>
  </sheetPr>
  <dimension ref="A1:G318"/>
  <sheetViews>
    <sheetView tabSelected="1" zoomScale="80" zoomScaleNormal="80" workbookViewId="0">
      <pane xSplit="2" ySplit="2" topLeftCell="C3" activePane="bottomRight" state="frozenSplit"/>
      <selection pane="topRight" activeCell="C1" sqref="C1"/>
      <selection pane="bottomLeft" activeCell="D7" sqref="D7"/>
      <selection pane="bottomRight" activeCell="CN10" sqref="CN10"/>
    </sheetView>
  </sheetViews>
  <sheetFormatPr defaultColWidth="9" defaultRowHeight="17.25" customHeight="1" x14ac:dyDescent="0.25"/>
  <cols>
    <col min="1" max="1" width="21.109375" style="24" customWidth="1"/>
    <col min="2" max="2" width="41" style="24" customWidth="1"/>
    <col min="3" max="3" width="19.77734375" style="52" customWidth="1"/>
    <col min="4" max="4" width="61" style="37" customWidth="1"/>
    <col min="5" max="5" width="20.5546875" style="73" customWidth="1"/>
    <col min="6" max="6" width="69.44140625" style="32" customWidth="1"/>
    <col min="7" max="7" width="9" style="17" customWidth="1"/>
    <col min="8" max="16384" width="9" style="8"/>
  </cols>
  <sheetData>
    <row r="1" spans="1:7" s="87" customFormat="1" ht="28.2" thickBot="1" x14ac:dyDescent="0.3">
      <c r="A1" s="1" t="s">
        <v>0</v>
      </c>
      <c r="B1" s="1" t="s">
        <v>1</v>
      </c>
      <c r="C1" s="2" t="s">
        <v>2</v>
      </c>
      <c r="D1" s="3" t="s">
        <v>3</v>
      </c>
      <c r="E1" s="5" t="s">
        <v>4</v>
      </c>
      <c r="F1" s="119" t="s">
        <v>5</v>
      </c>
      <c r="G1" s="94"/>
    </row>
    <row r="2" spans="1:7" s="87" customFormat="1" ht="17.25" customHeight="1" thickBot="1" x14ac:dyDescent="0.3">
      <c r="A2" s="4"/>
      <c r="B2" s="4"/>
      <c r="C2" s="2"/>
      <c r="D2" s="84"/>
      <c r="E2" s="85"/>
      <c r="F2" s="120"/>
      <c r="G2" s="86"/>
    </row>
    <row r="3" spans="1:7" s="12" customFormat="1" ht="55.2" x14ac:dyDescent="0.25">
      <c r="A3" s="23" t="s">
        <v>6</v>
      </c>
      <c r="B3" s="23" t="s">
        <v>7</v>
      </c>
      <c r="C3" s="45" t="s">
        <v>8</v>
      </c>
      <c r="D3" s="129" t="s">
        <v>437</v>
      </c>
      <c r="E3" s="72">
        <v>53793.88</v>
      </c>
      <c r="F3" s="128" t="s">
        <v>426</v>
      </c>
      <c r="G3" s="20"/>
    </row>
    <row r="4" spans="1:7" ht="13.8" x14ac:dyDescent="0.25">
      <c r="C4" s="46"/>
    </row>
    <row r="5" spans="1:7" ht="27.6" x14ac:dyDescent="0.25">
      <c r="B5" s="33" t="s">
        <v>9</v>
      </c>
      <c r="C5" s="46" t="s">
        <v>10</v>
      </c>
      <c r="D5" s="130" t="s">
        <v>438</v>
      </c>
      <c r="E5" s="73">
        <f>78186.21-2794.69</f>
        <v>75391.520000000004</v>
      </c>
      <c r="F5" s="32" t="s">
        <v>11</v>
      </c>
    </row>
    <row r="6" spans="1:7" s="93" customFormat="1" ht="14.4" thickBot="1" x14ac:dyDescent="0.3">
      <c r="A6" s="88"/>
      <c r="B6" s="88"/>
      <c r="C6" s="89"/>
      <c r="D6" s="90"/>
      <c r="E6" s="91"/>
      <c r="F6" s="121"/>
      <c r="G6" s="92"/>
    </row>
    <row r="7" spans="1:7" s="6" customFormat="1" ht="13.8" x14ac:dyDescent="0.25">
      <c r="A7" s="25"/>
      <c r="B7" s="25"/>
      <c r="C7" s="47"/>
      <c r="D7" s="59"/>
      <c r="E7" s="74"/>
      <c r="F7" s="38"/>
      <c r="G7" s="18"/>
    </row>
    <row r="8" spans="1:7" ht="27.6" x14ac:dyDescent="0.25">
      <c r="A8" s="24" t="s">
        <v>12</v>
      </c>
      <c r="B8" s="24" t="s">
        <v>13</v>
      </c>
      <c r="C8" s="46" t="s">
        <v>14</v>
      </c>
      <c r="D8" s="58" t="s">
        <v>273</v>
      </c>
      <c r="E8" s="75">
        <v>1155.3599999999999</v>
      </c>
      <c r="F8" s="32" t="s">
        <v>272</v>
      </c>
    </row>
    <row r="9" spans="1:7" ht="27.6" x14ac:dyDescent="0.25">
      <c r="C9" s="46" t="s">
        <v>14</v>
      </c>
      <c r="D9" s="58" t="s">
        <v>274</v>
      </c>
      <c r="E9" s="75">
        <v>1155.3599999999999</v>
      </c>
      <c r="F9" s="32" t="s">
        <v>272</v>
      </c>
    </row>
    <row r="10" spans="1:7" ht="13.8" x14ac:dyDescent="0.25">
      <c r="C10" s="46"/>
      <c r="D10" s="58"/>
      <c r="E10" s="75"/>
    </row>
    <row r="11" spans="1:7" ht="27.6" x14ac:dyDescent="0.25">
      <c r="B11" s="24" t="s">
        <v>15</v>
      </c>
      <c r="C11" s="46" t="s">
        <v>14</v>
      </c>
      <c r="D11" s="58" t="s">
        <v>275</v>
      </c>
      <c r="E11" s="75">
        <v>12670.04</v>
      </c>
      <c r="F11" s="32" t="s">
        <v>16</v>
      </c>
    </row>
    <row r="12" spans="1:7" ht="27.6" x14ac:dyDescent="0.25">
      <c r="C12" s="46" t="s">
        <v>14</v>
      </c>
      <c r="D12" s="58" t="s">
        <v>276</v>
      </c>
      <c r="E12" s="75">
        <v>12670.04</v>
      </c>
      <c r="F12" s="32" t="s">
        <v>16</v>
      </c>
    </row>
    <row r="13" spans="1:7" ht="13.8" x14ac:dyDescent="0.25">
      <c r="C13" s="46"/>
      <c r="D13" s="58"/>
      <c r="E13" s="75"/>
    </row>
    <row r="14" spans="1:7" ht="27.6" x14ac:dyDescent="0.25">
      <c r="B14" s="24" t="s">
        <v>17</v>
      </c>
      <c r="C14" s="46" t="s">
        <v>14</v>
      </c>
      <c r="D14" s="58" t="s">
        <v>277</v>
      </c>
      <c r="E14" s="75">
        <v>480.32</v>
      </c>
      <c r="F14" s="32" t="s">
        <v>18</v>
      </c>
    </row>
    <row r="15" spans="1:7" ht="27.6" x14ac:dyDescent="0.25">
      <c r="C15" s="46" t="s">
        <v>14</v>
      </c>
      <c r="D15" s="58" t="s">
        <v>278</v>
      </c>
      <c r="E15" s="75">
        <v>480.32</v>
      </c>
      <c r="F15" s="32" t="s">
        <v>18</v>
      </c>
    </row>
    <row r="16" spans="1:7" ht="13.8" x14ac:dyDescent="0.25">
      <c r="C16" s="46"/>
      <c r="D16" s="58"/>
      <c r="E16" s="75"/>
    </row>
    <row r="17" spans="1:7" ht="27.6" x14ac:dyDescent="0.25">
      <c r="B17" s="24" t="s">
        <v>19</v>
      </c>
      <c r="C17" s="46" t="s">
        <v>14</v>
      </c>
      <c r="D17" s="58" t="s">
        <v>279</v>
      </c>
      <c r="E17" s="75">
        <v>272.61</v>
      </c>
      <c r="F17" s="32" t="s">
        <v>20</v>
      </c>
    </row>
    <row r="18" spans="1:7" ht="27.6" x14ac:dyDescent="0.25">
      <c r="C18" s="46" t="s">
        <v>14</v>
      </c>
      <c r="D18" s="58" t="s">
        <v>280</v>
      </c>
      <c r="E18" s="75">
        <v>272.61</v>
      </c>
      <c r="F18" s="32" t="s">
        <v>20</v>
      </c>
    </row>
    <row r="19" spans="1:7" ht="13.8" x14ac:dyDescent="0.25">
      <c r="C19" s="46"/>
      <c r="D19" s="58"/>
      <c r="E19" s="75"/>
    </row>
    <row r="20" spans="1:7" ht="27.6" x14ac:dyDescent="0.25">
      <c r="B20" s="24" t="s">
        <v>21</v>
      </c>
      <c r="C20" s="46" t="s">
        <v>14</v>
      </c>
      <c r="D20" s="58" t="s">
        <v>281</v>
      </c>
      <c r="E20" s="75">
        <v>1134.25</v>
      </c>
      <c r="F20" s="32" t="s">
        <v>22</v>
      </c>
    </row>
    <row r="21" spans="1:7" ht="27.6" x14ac:dyDescent="0.25">
      <c r="C21" s="46" t="s">
        <v>14</v>
      </c>
      <c r="D21" s="58" t="s">
        <v>282</v>
      </c>
      <c r="E21" s="75">
        <v>1134.25</v>
      </c>
      <c r="F21" s="32" t="s">
        <v>22</v>
      </c>
    </row>
    <row r="22" spans="1:7" ht="13.8" x14ac:dyDescent="0.25">
      <c r="C22" s="46"/>
      <c r="D22" s="58"/>
      <c r="E22" s="75"/>
    </row>
    <row r="23" spans="1:7" ht="27.6" x14ac:dyDescent="0.25">
      <c r="B23" s="24" t="s">
        <v>7</v>
      </c>
      <c r="C23" s="46" t="s">
        <v>14</v>
      </c>
      <c r="D23" s="58" t="s">
        <v>283</v>
      </c>
      <c r="E23" s="75">
        <v>5641.91</v>
      </c>
      <c r="F23" s="32" t="s">
        <v>23</v>
      </c>
    </row>
    <row r="24" spans="1:7" ht="27.6" x14ac:dyDescent="0.25">
      <c r="C24" s="46" t="s">
        <v>14</v>
      </c>
      <c r="D24" s="58" t="s">
        <v>284</v>
      </c>
      <c r="E24" s="75">
        <v>5641.91</v>
      </c>
      <c r="F24" s="32" t="s">
        <v>23</v>
      </c>
    </row>
    <row r="25" spans="1:7" s="13" customFormat="1" ht="14.4" thickBot="1" x14ac:dyDescent="0.3">
      <c r="A25" s="26"/>
      <c r="B25" s="26"/>
      <c r="C25" s="48"/>
      <c r="D25" s="60"/>
      <c r="E25" s="76"/>
      <c r="F25" s="68"/>
      <c r="G25" s="19"/>
    </row>
    <row r="26" spans="1:7" s="100" customFormat="1" ht="13.8" x14ac:dyDescent="0.25">
      <c r="A26" s="95"/>
      <c r="B26" s="95"/>
      <c r="C26" s="96"/>
      <c r="D26" s="97"/>
      <c r="E26" s="98"/>
      <c r="F26" s="122"/>
      <c r="G26" s="99"/>
    </row>
    <row r="27" spans="1:7" ht="55.2" x14ac:dyDescent="0.25">
      <c r="A27" s="24" t="s">
        <v>24</v>
      </c>
      <c r="B27" s="24" t="s">
        <v>7</v>
      </c>
      <c r="C27" s="46" t="s">
        <v>25</v>
      </c>
      <c r="D27" s="58" t="s">
        <v>285</v>
      </c>
      <c r="E27" s="73">
        <f>73626.93-14068.39</f>
        <v>59558.539999999994</v>
      </c>
      <c r="F27" s="127" t="s">
        <v>444</v>
      </c>
    </row>
    <row r="28" spans="1:7" s="93" customFormat="1" ht="14.4" thickBot="1" x14ac:dyDescent="0.3">
      <c r="A28" s="91"/>
      <c r="B28" s="88"/>
      <c r="C28" s="89"/>
      <c r="D28" s="101"/>
      <c r="E28" s="91"/>
      <c r="F28" s="123"/>
      <c r="G28" s="92"/>
    </row>
    <row r="29" spans="1:7" s="6" customFormat="1" ht="13.8" x14ac:dyDescent="0.25">
      <c r="A29" s="25"/>
      <c r="B29" s="25"/>
      <c r="C29" s="47"/>
      <c r="D29" s="59"/>
      <c r="E29" s="74"/>
      <c r="F29" s="38"/>
      <c r="G29" s="18"/>
    </row>
    <row r="30" spans="1:7" ht="55.2" x14ac:dyDescent="0.25">
      <c r="A30" s="24" t="s">
        <v>26</v>
      </c>
      <c r="B30" s="24" t="s">
        <v>27</v>
      </c>
      <c r="C30" s="46" t="s">
        <v>28</v>
      </c>
      <c r="D30" s="58" t="s">
        <v>29</v>
      </c>
      <c r="E30" s="73">
        <f>35276.51+33.56</f>
        <v>35310.07</v>
      </c>
      <c r="F30" s="43" t="s">
        <v>30</v>
      </c>
    </row>
    <row r="31" spans="1:7" s="13" customFormat="1" ht="14.4" thickBot="1" x14ac:dyDescent="0.3">
      <c r="A31" s="26"/>
      <c r="B31" s="26"/>
      <c r="C31" s="48"/>
      <c r="D31" s="60"/>
      <c r="E31" s="77"/>
      <c r="F31" s="39"/>
      <c r="G31" s="19"/>
    </row>
    <row r="32" spans="1:7" s="107" customFormat="1" ht="13.8" x14ac:dyDescent="0.25">
      <c r="A32" s="102"/>
      <c r="B32" s="95"/>
      <c r="C32" s="103"/>
      <c r="D32" s="104"/>
      <c r="E32" s="105"/>
      <c r="F32" s="122"/>
      <c r="G32" s="106"/>
    </row>
    <row r="33" spans="1:7" s="9" customFormat="1" ht="41.4" x14ac:dyDescent="0.25">
      <c r="A33" s="27" t="s">
        <v>31</v>
      </c>
      <c r="B33" s="24" t="s">
        <v>27</v>
      </c>
      <c r="C33" s="46" t="s">
        <v>32</v>
      </c>
      <c r="D33" s="61" t="s">
        <v>289</v>
      </c>
      <c r="E33" s="78">
        <f>19183.73-9390</f>
        <v>9793.73</v>
      </c>
      <c r="F33" s="127" t="s">
        <v>427</v>
      </c>
      <c r="G33" s="21"/>
    </row>
    <row r="34" spans="1:7" s="9" customFormat="1" ht="13.8" x14ac:dyDescent="0.25">
      <c r="A34" s="27"/>
      <c r="B34" s="24"/>
      <c r="C34" s="46"/>
      <c r="D34" s="61"/>
      <c r="E34" s="78"/>
      <c r="F34" s="32"/>
      <c r="G34" s="21"/>
    </row>
    <row r="35" spans="1:7" s="9" customFormat="1" ht="55.2" x14ac:dyDescent="0.25">
      <c r="A35" s="27"/>
      <c r="B35" s="24" t="s">
        <v>21</v>
      </c>
      <c r="C35" s="46" t="s">
        <v>32</v>
      </c>
      <c r="D35" s="61" t="s">
        <v>286</v>
      </c>
      <c r="E35" s="78">
        <v>3215.3</v>
      </c>
      <c r="F35" s="127" t="s">
        <v>428</v>
      </c>
      <c r="G35" s="21"/>
    </row>
    <row r="36" spans="1:7" s="9" customFormat="1" ht="13.8" x14ac:dyDescent="0.25">
      <c r="A36" s="27"/>
      <c r="B36" s="24"/>
      <c r="C36" s="46"/>
      <c r="D36" s="37"/>
      <c r="E36" s="73"/>
      <c r="F36" s="32"/>
      <c r="G36" s="21"/>
    </row>
    <row r="37" spans="1:7" s="9" customFormat="1" ht="27.6" x14ac:dyDescent="0.25">
      <c r="A37" s="27"/>
      <c r="B37" s="24" t="s">
        <v>9</v>
      </c>
      <c r="C37" s="46" t="s">
        <v>32</v>
      </c>
      <c r="D37" s="61" t="s">
        <v>287</v>
      </c>
      <c r="E37" s="78">
        <v>2133.7800000000002</v>
      </c>
      <c r="F37" s="127" t="s">
        <v>429</v>
      </c>
      <c r="G37" s="21"/>
    </row>
    <row r="38" spans="1:7" s="9" customFormat="1" ht="13.8" x14ac:dyDescent="0.25">
      <c r="A38" s="27"/>
      <c r="B38" s="24"/>
      <c r="C38" s="46"/>
      <c r="D38" s="37"/>
      <c r="E38" s="73"/>
      <c r="F38" s="32"/>
      <c r="G38" s="21"/>
    </row>
    <row r="39" spans="1:7" s="9" customFormat="1" ht="27.6" x14ac:dyDescent="0.25">
      <c r="A39" s="27"/>
      <c r="B39" s="24" t="s">
        <v>33</v>
      </c>
      <c r="C39" s="46" t="s">
        <v>32</v>
      </c>
      <c r="D39" s="61" t="s">
        <v>290</v>
      </c>
      <c r="E39" s="73">
        <f>3213.49-2160</f>
        <v>1053.4899999999998</v>
      </c>
      <c r="F39" s="127" t="s">
        <v>430</v>
      </c>
      <c r="G39" s="21"/>
    </row>
    <row r="40" spans="1:7" s="9" customFormat="1" ht="13.8" x14ac:dyDescent="0.25">
      <c r="A40" s="27"/>
      <c r="B40" s="24"/>
      <c r="C40" s="46"/>
      <c r="D40" s="62"/>
      <c r="E40" s="73"/>
      <c r="F40" s="32"/>
      <c r="G40" s="21"/>
    </row>
    <row r="41" spans="1:7" s="9" customFormat="1" ht="27.6" x14ac:dyDescent="0.25">
      <c r="A41" s="27"/>
      <c r="B41" s="24" t="s">
        <v>13</v>
      </c>
      <c r="C41" s="46" t="s">
        <v>32</v>
      </c>
      <c r="D41" s="62" t="s">
        <v>288</v>
      </c>
      <c r="E41" s="73">
        <v>2404.7199999999998</v>
      </c>
      <c r="F41" s="32" t="s">
        <v>34</v>
      </c>
      <c r="G41" s="21"/>
    </row>
    <row r="42" spans="1:7" s="112" customFormat="1" ht="14.4" thickBot="1" x14ac:dyDescent="0.3">
      <c r="A42" s="108"/>
      <c r="B42" s="88"/>
      <c r="C42" s="109"/>
      <c r="D42" s="101"/>
      <c r="E42" s="110"/>
      <c r="F42" s="123"/>
      <c r="G42" s="111"/>
    </row>
    <row r="43" spans="1:7" s="6" customFormat="1" ht="13.8" x14ac:dyDescent="0.25">
      <c r="A43" s="25"/>
      <c r="B43" s="25"/>
      <c r="C43" s="47"/>
      <c r="D43" s="59"/>
      <c r="E43" s="74"/>
      <c r="F43" s="38"/>
      <c r="G43" s="18"/>
    </row>
    <row r="44" spans="1:7" s="9" customFormat="1" ht="27.6" x14ac:dyDescent="0.25">
      <c r="A44" s="27" t="s">
        <v>35</v>
      </c>
      <c r="B44" s="24" t="s">
        <v>15</v>
      </c>
      <c r="C44" s="46" t="s">
        <v>36</v>
      </c>
      <c r="D44" s="37" t="s">
        <v>292</v>
      </c>
      <c r="E44" s="73">
        <v>11808.87</v>
      </c>
      <c r="F44" s="127" t="s">
        <v>431</v>
      </c>
      <c r="G44" s="21"/>
    </row>
    <row r="45" spans="1:7" s="9" customFormat="1" ht="27.6" x14ac:dyDescent="0.25">
      <c r="A45" s="27"/>
      <c r="B45" s="24"/>
      <c r="C45" s="46" t="s">
        <v>37</v>
      </c>
      <c r="D45" s="58" t="s">
        <v>294</v>
      </c>
      <c r="E45" s="73">
        <v>50000</v>
      </c>
      <c r="F45" s="127" t="s">
        <v>431</v>
      </c>
      <c r="G45" s="21"/>
    </row>
    <row r="46" spans="1:7" s="9" customFormat="1" ht="27.6" x14ac:dyDescent="0.25">
      <c r="A46" s="27"/>
      <c r="B46" s="24"/>
      <c r="C46" s="46" t="s">
        <v>39</v>
      </c>
      <c r="D46" s="58" t="s">
        <v>295</v>
      </c>
      <c r="E46" s="73">
        <v>15428.99</v>
      </c>
      <c r="F46" s="127" t="s">
        <v>431</v>
      </c>
      <c r="G46" s="21"/>
    </row>
    <row r="47" spans="1:7" s="9" customFormat="1" ht="27.6" x14ac:dyDescent="0.25">
      <c r="A47" s="27"/>
      <c r="B47" s="24"/>
      <c r="C47" s="46" t="s">
        <v>40</v>
      </c>
      <c r="D47" s="58" t="s">
        <v>293</v>
      </c>
      <c r="E47" s="73">
        <v>67315.399999999994</v>
      </c>
      <c r="F47" s="127" t="s">
        <v>431</v>
      </c>
      <c r="G47" s="21"/>
    </row>
    <row r="48" spans="1:7" s="9" customFormat="1" ht="13.8" x14ac:dyDescent="0.25">
      <c r="A48" s="27"/>
      <c r="B48" s="24"/>
      <c r="C48" s="46"/>
      <c r="D48" s="58"/>
      <c r="E48" s="73"/>
      <c r="F48" s="32"/>
      <c r="G48" s="21"/>
    </row>
    <row r="49" spans="1:7" s="9" customFormat="1" ht="27.6" x14ac:dyDescent="0.25">
      <c r="A49" s="27"/>
      <c r="B49" s="24" t="s">
        <v>19</v>
      </c>
      <c r="C49" s="49" t="s">
        <v>41</v>
      </c>
      <c r="D49" s="63" t="s">
        <v>291</v>
      </c>
      <c r="E49" s="73">
        <f>7604.14-700.08</f>
        <v>6904.06</v>
      </c>
      <c r="F49" s="32" t="s">
        <v>42</v>
      </c>
      <c r="G49" s="21"/>
    </row>
    <row r="50" spans="1:7" s="9" customFormat="1" ht="13.8" x14ac:dyDescent="0.25">
      <c r="A50" s="27"/>
      <c r="B50" s="24"/>
      <c r="C50" s="46"/>
      <c r="D50" s="37"/>
      <c r="E50" s="73"/>
      <c r="F50" s="32"/>
      <c r="G50" s="21"/>
    </row>
    <row r="51" spans="1:7" s="9" customFormat="1" ht="55.2" customHeight="1" x14ac:dyDescent="0.25">
      <c r="A51" s="27"/>
      <c r="B51" s="24" t="s">
        <v>9</v>
      </c>
      <c r="C51" s="46" t="s">
        <v>41</v>
      </c>
      <c r="D51" s="130" t="s">
        <v>439</v>
      </c>
      <c r="E51" s="73">
        <f>26466.08-2995</f>
        <v>23471.08</v>
      </c>
      <c r="F51" s="32" t="s">
        <v>43</v>
      </c>
      <c r="G51" s="21"/>
    </row>
    <row r="52" spans="1:7" s="9" customFormat="1" ht="13.8" x14ac:dyDescent="0.25">
      <c r="A52" s="24"/>
      <c r="B52" s="34"/>
      <c r="C52" s="46" t="s">
        <v>41</v>
      </c>
      <c r="D52" s="131" t="s">
        <v>440</v>
      </c>
      <c r="E52" s="73">
        <v>31638.3</v>
      </c>
      <c r="F52" s="32" t="s">
        <v>44</v>
      </c>
      <c r="G52" s="21"/>
    </row>
    <row r="53" spans="1:7" s="14" customFormat="1" ht="14.4" thickBot="1" x14ac:dyDescent="0.3">
      <c r="A53" s="28"/>
      <c r="B53" s="26"/>
      <c r="C53" s="50"/>
      <c r="D53" s="60"/>
      <c r="E53" s="79"/>
      <c r="F53" s="68"/>
      <c r="G53" s="22"/>
    </row>
    <row r="54" spans="1:7" s="100" customFormat="1" ht="13.8" x14ac:dyDescent="0.25">
      <c r="A54" s="95"/>
      <c r="B54" s="95"/>
      <c r="C54" s="96"/>
      <c r="D54" s="97"/>
      <c r="E54" s="98"/>
      <c r="F54" s="122"/>
      <c r="G54" s="99"/>
    </row>
    <row r="55" spans="1:7" s="9" customFormat="1" ht="27.6" x14ac:dyDescent="0.25">
      <c r="A55" s="27" t="s">
        <v>45</v>
      </c>
      <c r="B55" s="24" t="s">
        <v>46</v>
      </c>
      <c r="C55" s="46" t="s">
        <v>47</v>
      </c>
      <c r="D55" s="58" t="s">
        <v>297</v>
      </c>
      <c r="E55" s="73">
        <v>84397.440000000002</v>
      </c>
      <c r="F55" s="32" t="s">
        <v>48</v>
      </c>
      <c r="G55" s="21"/>
    </row>
    <row r="56" spans="1:7" s="9" customFormat="1" ht="27.6" x14ac:dyDescent="0.25">
      <c r="A56" s="27"/>
      <c r="B56" s="24"/>
      <c r="C56" s="46" t="s">
        <v>47</v>
      </c>
      <c r="D56" s="58" t="s">
        <v>298</v>
      </c>
      <c r="E56" s="73">
        <v>4779.2</v>
      </c>
      <c r="F56" s="32" t="s">
        <v>49</v>
      </c>
      <c r="G56" s="21"/>
    </row>
    <row r="57" spans="1:7" s="9" customFormat="1" ht="13.8" x14ac:dyDescent="0.25">
      <c r="A57" s="27"/>
      <c r="B57" s="24"/>
      <c r="C57" s="46"/>
      <c r="D57" s="58"/>
      <c r="E57" s="73"/>
      <c r="F57" s="32"/>
      <c r="G57" s="21"/>
    </row>
    <row r="58" spans="1:7" s="9" customFormat="1" ht="13.8" x14ac:dyDescent="0.25">
      <c r="A58" s="27"/>
      <c r="B58" s="24" t="s">
        <v>13</v>
      </c>
      <c r="C58" s="46" t="s">
        <v>47</v>
      </c>
      <c r="D58" s="63" t="s">
        <v>296</v>
      </c>
      <c r="E58" s="73">
        <v>6185</v>
      </c>
      <c r="F58" s="32" t="s">
        <v>50</v>
      </c>
      <c r="G58" s="21"/>
    </row>
    <row r="59" spans="1:7" s="9" customFormat="1" ht="27.6" x14ac:dyDescent="0.25">
      <c r="A59" s="27"/>
      <c r="B59" s="27"/>
      <c r="C59" s="46" t="s">
        <v>51</v>
      </c>
      <c r="D59" s="58" t="s">
        <v>301</v>
      </c>
      <c r="E59" s="73">
        <v>4939.3999999999996</v>
      </c>
      <c r="F59" s="32" t="s">
        <v>52</v>
      </c>
      <c r="G59" s="21"/>
    </row>
    <row r="60" spans="1:7" s="9" customFormat="1" ht="27.6" x14ac:dyDescent="0.25">
      <c r="A60" s="27"/>
      <c r="B60" s="27"/>
      <c r="C60" s="46" t="s">
        <v>53</v>
      </c>
      <c r="D60" s="58" t="s">
        <v>299</v>
      </c>
      <c r="E60" s="73">
        <v>57980.84</v>
      </c>
      <c r="F60" s="32" t="s">
        <v>52</v>
      </c>
      <c r="G60" s="21"/>
    </row>
    <row r="61" spans="1:7" s="9" customFormat="1" ht="13.8" x14ac:dyDescent="0.25">
      <c r="A61" s="27"/>
      <c r="B61" s="24"/>
      <c r="C61" s="46"/>
      <c r="D61" s="37"/>
      <c r="E61" s="73"/>
      <c r="F61" s="32"/>
      <c r="G61" s="21"/>
    </row>
    <row r="62" spans="1:7" s="9" customFormat="1" ht="27.6" x14ac:dyDescent="0.25">
      <c r="A62" s="27"/>
      <c r="B62" s="24" t="s">
        <v>9</v>
      </c>
      <c r="C62" s="46" t="s">
        <v>54</v>
      </c>
      <c r="D62" s="58" t="s">
        <v>300</v>
      </c>
      <c r="E62" s="80">
        <f>5337.96-928.9</f>
        <v>4409.0600000000004</v>
      </c>
      <c r="F62" s="32" t="s">
        <v>55</v>
      </c>
      <c r="G62" s="21"/>
    </row>
    <row r="63" spans="1:7" s="9" customFormat="1" ht="13.8" x14ac:dyDescent="0.25">
      <c r="A63" s="27"/>
      <c r="B63" s="24"/>
      <c r="C63" s="46"/>
      <c r="D63" s="37"/>
      <c r="E63" s="73"/>
      <c r="F63" s="32"/>
      <c r="G63" s="21"/>
    </row>
    <row r="64" spans="1:7" s="9" customFormat="1" ht="41.4" x14ac:dyDescent="0.25">
      <c r="A64" s="27"/>
      <c r="B64" s="24" t="s">
        <v>21</v>
      </c>
      <c r="C64" s="46" t="s">
        <v>56</v>
      </c>
      <c r="D64" s="58" t="s">
        <v>302</v>
      </c>
      <c r="E64" s="73">
        <v>7663.5</v>
      </c>
      <c r="F64" s="32" t="s">
        <v>57</v>
      </c>
      <c r="G64" s="21"/>
    </row>
    <row r="65" spans="1:7" s="9" customFormat="1" ht="13.8" x14ac:dyDescent="0.25">
      <c r="A65" s="27"/>
      <c r="B65" s="24"/>
      <c r="C65" s="46" t="s">
        <v>58</v>
      </c>
      <c r="D65" s="58" t="s">
        <v>303</v>
      </c>
      <c r="E65" s="73">
        <v>6028.33</v>
      </c>
      <c r="F65" s="32" t="s">
        <v>59</v>
      </c>
      <c r="G65" s="21"/>
    </row>
    <row r="66" spans="1:7" s="9" customFormat="1" ht="13.8" x14ac:dyDescent="0.25">
      <c r="A66" s="27"/>
      <c r="B66" s="24"/>
      <c r="C66" s="46" t="s">
        <v>60</v>
      </c>
      <c r="D66" s="58" t="s">
        <v>304</v>
      </c>
      <c r="E66" s="73">
        <v>6274.72</v>
      </c>
      <c r="F66" s="32" t="s">
        <v>59</v>
      </c>
      <c r="G66" s="21"/>
    </row>
    <row r="67" spans="1:7" s="9" customFormat="1" ht="13.8" x14ac:dyDescent="0.25">
      <c r="A67" s="27"/>
      <c r="B67" s="24"/>
      <c r="C67" s="46" t="s">
        <v>47</v>
      </c>
      <c r="D67" s="58" t="s">
        <v>305</v>
      </c>
      <c r="E67" s="73">
        <v>10832.49</v>
      </c>
      <c r="F67" s="32" t="s">
        <v>61</v>
      </c>
      <c r="G67" s="21"/>
    </row>
    <row r="68" spans="1:7" s="9" customFormat="1" ht="41.4" x14ac:dyDescent="0.25">
      <c r="A68" s="27"/>
      <c r="B68" s="24"/>
      <c r="C68" s="46" t="s">
        <v>62</v>
      </c>
      <c r="D68" s="58" t="s">
        <v>306</v>
      </c>
      <c r="E68" s="73">
        <v>8040.78</v>
      </c>
      <c r="F68" s="32" t="s">
        <v>57</v>
      </c>
      <c r="G68" s="21"/>
    </row>
    <row r="69" spans="1:7" s="9" customFormat="1" ht="13.8" x14ac:dyDescent="0.25">
      <c r="A69" s="27"/>
      <c r="B69" s="24"/>
      <c r="C69" s="46"/>
      <c r="D69" s="37"/>
      <c r="E69" s="73"/>
      <c r="F69" s="32"/>
      <c r="G69" s="21"/>
    </row>
    <row r="70" spans="1:7" s="9" customFormat="1" ht="13.8" x14ac:dyDescent="0.25">
      <c r="A70" s="27"/>
      <c r="B70" s="24" t="s">
        <v>63</v>
      </c>
      <c r="C70" s="46" t="s">
        <v>47</v>
      </c>
      <c r="D70" s="58" t="s">
        <v>307</v>
      </c>
      <c r="E70" s="73">
        <v>2536.7199999999998</v>
      </c>
      <c r="F70" s="32" t="s">
        <v>64</v>
      </c>
      <c r="G70" s="21"/>
    </row>
    <row r="71" spans="1:7" s="112" customFormat="1" ht="14.4" thickBot="1" x14ac:dyDescent="0.3">
      <c r="A71" s="108"/>
      <c r="B71" s="88"/>
      <c r="C71" s="109"/>
      <c r="D71" s="101"/>
      <c r="E71" s="110"/>
      <c r="F71" s="123"/>
      <c r="G71" s="111"/>
    </row>
    <row r="72" spans="1:7" s="6" customFormat="1" ht="13.8" x14ac:dyDescent="0.25">
      <c r="A72" s="25"/>
      <c r="B72" s="25"/>
      <c r="C72" s="47"/>
      <c r="D72" s="59"/>
      <c r="E72" s="74"/>
      <c r="F72" s="38"/>
      <c r="G72" s="18"/>
    </row>
    <row r="73" spans="1:7" ht="27.6" x14ac:dyDescent="0.25">
      <c r="A73" s="29" t="s">
        <v>66</v>
      </c>
      <c r="B73" s="24" t="s">
        <v>7</v>
      </c>
      <c r="C73" s="46" t="s">
        <v>8</v>
      </c>
      <c r="D73" s="58" t="s">
        <v>67</v>
      </c>
      <c r="E73" s="73">
        <v>26596.68</v>
      </c>
      <c r="F73" s="32" t="s">
        <v>68</v>
      </c>
    </row>
    <row r="74" spans="1:7" ht="13.8" x14ac:dyDescent="0.25">
      <c r="C74" s="46"/>
    </row>
    <row r="75" spans="1:7" ht="27.6" x14ac:dyDescent="0.25">
      <c r="B75" s="24" t="s">
        <v>9</v>
      </c>
      <c r="C75" s="46" t="s">
        <v>69</v>
      </c>
      <c r="D75" s="64" t="s">
        <v>308</v>
      </c>
      <c r="E75" s="73">
        <v>9712</v>
      </c>
      <c r="F75" s="127" t="s">
        <v>432</v>
      </c>
    </row>
    <row r="76" spans="1:7" ht="27.6" x14ac:dyDescent="0.25">
      <c r="C76" s="46">
        <v>45693</v>
      </c>
      <c r="D76" s="65" t="s">
        <v>309</v>
      </c>
      <c r="E76" s="81">
        <v>15558.94</v>
      </c>
      <c r="F76" s="40" t="s">
        <v>70</v>
      </c>
    </row>
    <row r="77" spans="1:7" ht="13.8" x14ac:dyDescent="0.25">
      <c r="C77" s="46"/>
      <c r="D77" s="66"/>
    </row>
    <row r="78" spans="1:7" ht="55.2" x14ac:dyDescent="0.25">
      <c r="B78" s="24" t="s">
        <v>71</v>
      </c>
      <c r="C78" s="46" t="s">
        <v>8</v>
      </c>
      <c r="D78" s="66" t="s">
        <v>72</v>
      </c>
      <c r="E78" s="73">
        <v>166155.66</v>
      </c>
      <c r="F78" s="32" t="s">
        <v>73</v>
      </c>
    </row>
    <row r="79" spans="1:7" ht="13.8" x14ac:dyDescent="0.25">
      <c r="C79" s="46"/>
      <c r="D79" s="66"/>
    </row>
    <row r="80" spans="1:7" ht="27.6" x14ac:dyDescent="0.25">
      <c r="B80" s="24" t="s">
        <v>19</v>
      </c>
      <c r="C80" s="46" t="s">
        <v>69</v>
      </c>
      <c r="D80" s="64" t="s">
        <v>310</v>
      </c>
      <c r="E80" s="73">
        <v>2591.27</v>
      </c>
      <c r="F80" s="32" t="s">
        <v>74</v>
      </c>
    </row>
    <row r="81" spans="1:7" ht="13.8" x14ac:dyDescent="0.25">
      <c r="C81" s="46"/>
    </row>
    <row r="82" spans="1:7" ht="27.6" x14ac:dyDescent="0.25">
      <c r="B82" s="24" t="s">
        <v>21</v>
      </c>
      <c r="C82" s="46" t="s">
        <v>69</v>
      </c>
      <c r="D82" s="64" t="s">
        <v>311</v>
      </c>
      <c r="E82" s="73">
        <v>14629.47</v>
      </c>
      <c r="F82" s="32" t="s">
        <v>75</v>
      </c>
    </row>
    <row r="83" spans="1:7" s="13" customFormat="1" ht="14.4" thickBot="1" x14ac:dyDescent="0.3">
      <c r="A83" s="26"/>
      <c r="B83" s="26"/>
      <c r="C83" s="48"/>
      <c r="D83" s="60"/>
      <c r="E83" s="76"/>
      <c r="F83" s="39"/>
      <c r="G83" s="19"/>
    </row>
    <row r="84" spans="1:7" s="100" customFormat="1" ht="13.8" x14ac:dyDescent="0.25">
      <c r="A84" s="95"/>
      <c r="B84" s="95"/>
      <c r="C84" s="96"/>
      <c r="D84" s="97"/>
      <c r="E84" s="98"/>
      <c r="F84" s="122"/>
      <c r="G84" s="99"/>
    </row>
    <row r="85" spans="1:7" ht="41.4" x14ac:dyDescent="0.25">
      <c r="A85" s="24" t="s">
        <v>76</v>
      </c>
      <c r="B85" s="24" t="s">
        <v>7</v>
      </c>
      <c r="C85" s="46" t="s">
        <v>77</v>
      </c>
      <c r="D85" s="58" t="s">
        <v>312</v>
      </c>
      <c r="E85" s="73">
        <v>3677.57</v>
      </c>
      <c r="F85" s="32" t="s">
        <v>78</v>
      </c>
    </row>
    <row r="86" spans="1:7" ht="41.4" x14ac:dyDescent="0.25">
      <c r="C86" s="46" t="s">
        <v>14</v>
      </c>
      <c r="D86" s="58" t="s">
        <v>313</v>
      </c>
      <c r="E86" s="73">
        <v>3999</v>
      </c>
      <c r="F86" s="32" t="s">
        <v>78</v>
      </c>
    </row>
    <row r="87" spans="1:7" s="93" customFormat="1" ht="14.4" thickBot="1" x14ac:dyDescent="0.3">
      <c r="A87" s="88"/>
      <c r="B87" s="88"/>
      <c r="C87" s="89"/>
      <c r="D87" s="101"/>
      <c r="E87" s="91"/>
      <c r="F87" s="124"/>
      <c r="G87" s="92"/>
    </row>
    <row r="88" spans="1:7" s="6" customFormat="1" ht="13.8" x14ac:dyDescent="0.25">
      <c r="A88" s="25"/>
      <c r="B88" s="25"/>
      <c r="C88" s="47"/>
      <c r="D88" s="59"/>
      <c r="E88" s="74"/>
      <c r="F88" s="38"/>
      <c r="G88" s="18"/>
    </row>
    <row r="89" spans="1:7" ht="55.2" x14ac:dyDescent="0.25">
      <c r="A89" s="24" t="s">
        <v>79</v>
      </c>
      <c r="B89" s="24" t="s">
        <v>7</v>
      </c>
      <c r="C89" s="46" t="s">
        <v>80</v>
      </c>
      <c r="D89" s="58" t="s">
        <v>320</v>
      </c>
      <c r="E89" s="73">
        <f>824909.28</f>
        <v>824909.28</v>
      </c>
      <c r="F89" s="32" t="s">
        <v>81</v>
      </c>
    </row>
    <row r="90" spans="1:7" ht="82.8" customHeight="1" x14ac:dyDescent="0.25">
      <c r="C90" s="46" t="s">
        <v>82</v>
      </c>
      <c r="D90" s="58" t="s">
        <v>321</v>
      </c>
      <c r="E90" s="73">
        <v>66242.100000000006</v>
      </c>
      <c r="F90" s="70" t="s">
        <v>83</v>
      </c>
    </row>
    <row r="91" spans="1:7" ht="80.400000000000006" customHeight="1" x14ac:dyDescent="0.25">
      <c r="C91" s="46" t="s">
        <v>84</v>
      </c>
      <c r="D91" s="58" t="s">
        <v>322</v>
      </c>
      <c r="E91" s="73">
        <v>66786.75</v>
      </c>
      <c r="F91" s="70" t="s">
        <v>85</v>
      </c>
    </row>
    <row r="92" spans="1:7" ht="13.8" x14ac:dyDescent="0.25">
      <c r="C92" s="46"/>
    </row>
    <row r="93" spans="1:7" ht="13.8" x14ac:dyDescent="0.25">
      <c r="C93" s="46"/>
    </row>
    <row r="94" spans="1:7" ht="27.6" x14ac:dyDescent="0.25">
      <c r="B94" s="24" t="s">
        <v>86</v>
      </c>
      <c r="C94" s="46" t="s">
        <v>82</v>
      </c>
      <c r="D94" s="58" t="s">
        <v>314</v>
      </c>
      <c r="E94" s="73">
        <v>58869.85</v>
      </c>
      <c r="F94" s="32" t="s">
        <v>87</v>
      </c>
    </row>
    <row r="95" spans="1:7" ht="27.6" x14ac:dyDescent="0.25">
      <c r="C95" s="46" t="s">
        <v>84</v>
      </c>
      <c r="D95" s="58" t="s">
        <v>315</v>
      </c>
      <c r="E95" s="73">
        <v>59353.88</v>
      </c>
      <c r="F95" s="32" t="s">
        <v>87</v>
      </c>
    </row>
    <row r="96" spans="1:7" ht="27.6" x14ac:dyDescent="0.25">
      <c r="C96" s="46" t="s">
        <v>88</v>
      </c>
      <c r="D96" s="58" t="s">
        <v>318</v>
      </c>
      <c r="E96" s="73">
        <v>123710.22</v>
      </c>
      <c r="F96" s="32" t="s">
        <v>87</v>
      </c>
    </row>
    <row r="97" spans="1:7" ht="27.6" x14ac:dyDescent="0.25">
      <c r="C97" s="46" t="s">
        <v>88</v>
      </c>
      <c r="D97" s="58" t="s">
        <v>319</v>
      </c>
      <c r="E97" s="73">
        <v>64841.63</v>
      </c>
      <c r="F97" s="32" t="s">
        <v>87</v>
      </c>
    </row>
    <row r="98" spans="1:7" ht="13.8" x14ac:dyDescent="0.25">
      <c r="C98" s="46"/>
    </row>
    <row r="99" spans="1:7" ht="41.4" x14ac:dyDescent="0.25">
      <c r="B99" s="24" t="s">
        <v>9</v>
      </c>
      <c r="C99" s="46" t="s">
        <v>82</v>
      </c>
      <c r="D99" s="130" t="s">
        <v>441</v>
      </c>
      <c r="E99" s="73">
        <f>6011.35-1236.49</f>
        <v>4774.8600000000006</v>
      </c>
      <c r="F99" s="32" t="s">
        <v>89</v>
      </c>
    </row>
    <row r="100" spans="1:7" ht="27.6" x14ac:dyDescent="0.25">
      <c r="B100" s="24" t="s">
        <v>9</v>
      </c>
      <c r="C100" s="46" t="s">
        <v>88</v>
      </c>
      <c r="D100" s="58" t="s">
        <v>317</v>
      </c>
      <c r="E100" s="73">
        <v>6316.19</v>
      </c>
      <c r="F100" s="32" t="s">
        <v>89</v>
      </c>
    </row>
    <row r="101" spans="1:7" ht="13.8" x14ac:dyDescent="0.25">
      <c r="C101" s="46"/>
    </row>
    <row r="102" spans="1:7" ht="41.4" x14ac:dyDescent="0.25">
      <c r="B102" s="24" t="s">
        <v>21</v>
      </c>
      <c r="C102" s="46" t="s">
        <v>84</v>
      </c>
      <c r="D102" s="58" t="s">
        <v>316</v>
      </c>
      <c r="E102" s="73">
        <v>49740.22</v>
      </c>
      <c r="F102" s="32" t="s">
        <v>90</v>
      </c>
    </row>
    <row r="103" spans="1:7" s="13" customFormat="1" ht="14.4" thickBot="1" x14ac:dyDescent="0.3">
      <c r="A103" s="26"/>
      <c r="B103" s="26"/>
      <c r="C103" s="48"/>
      <c r="D103" s="60"/>
      <c r="E103" s="76"/>
      <c r="F103" s="39"/>
      <c r="G103" s="19"/>
    </row>
    <row r="104" spans="1:7" s="100" customFormat="1" ht="13.8" x14ac:dyDescent="0.25">
      <c r="A104" s="95"/>
      <c r="B104" s="95"/>
      <c r="C104" s="96"/>
      <c r="D104" s="97"/>
      <c r="E104" s="113"/>
      <c r="F104" s="122"/>
      <c r="G104" s="99"/>
    </row>
    <row r="105" spans="1:7" ht="82.8" x14ac:dyDescent="0.25">
      <c r="A105" s="24" t="s">
        <v>91</v>
      </c>
      <c r="B105" s="24" t="s">
        <v>7</v>
      </c>
      <c r="C105" s="51" t="s">
        <v>38</v>
      </c>
      <c r="D105" s="37" t="s">
        <v>92</v>
      </c>
      <c r="E105" s="73">
        <v>15482.92</v>
      </c>
      <c r="F105" s="32" t="s">
        <v>93</v>
      </c>
    </row>
    <row r="106" spans="1:7" ht="82.8" x14ac:dyDescent="0.25">
      <c r="C106" s="51" t="s">
        <v>94</v>
      </c>
      <c r="D106" s="37" t="s">
        <v>95</v>
      </c>
      <c r="E106" s="73">
        <v>14850.26</v>
      </c>
      <c r="F106" s="32" t="s">
        <v>93</v>
      </c>
    </row>
    <row r="107" spans="1:7" ht="13.8" x14ac:dyDescent="0.25">
      <c r="C107" s="51"/>
    </row>
    <row r="108" spans="1:7" ht="41.4" x14ac:dyDescent="0.25">
      <c r="B108" s="24" t="s">
        <v>9</v>
      </c>
      <c r="C108" s="51" t="s">
        <v>38</v>
      </c>
      <c r="D108" s="37" t="s">
        <v>96</v>
      </c>
      <c r="E108" s="73">
        <v>4691.37</v>
      </c>
      <c r="F108" s="32" t="s">
        <v>97</v>
      </c>
    </row>
    <row r="109" spans="1:7" ht="13.8" x14ac:dyDescent="0.25">
      <c r="C109" s="51"/>
    </row>
    <row r="110" spans="1:7" ht="27.6" x14ac:dyDescent="0.25">
      <c r="B110" s="24" t="s">
        <v>19</v>
      </c>
      <c r="C110" s="51" t="s">
        <v>98</v>
      </c>
      <c r="D110" s="37" t="s">
        <v>99</v>
      </c>
      <c r="E110" s="73">
        <v>1260.3800000000001</v>
      </c>
      <c r="F110" s="32" t="s">
        <v>100</v>
      </c>
    </row>
    <row r="111" spans="1:7" ht="13.8" x14ac:dyDescent="0.25">
      <c r="C111" s="51"/>
    </row>
    <row r="112" spans="1:7" ht="27.6" x14ac:dyDescent="0.25">
      <c r="B112" s="24" t="s">
        <v>21</v>
      </c>
      <c r="C112" s="51" t="s">
        <v>38</v>
      </c>
      <c r="D112" s="58" t="s">
        <v>101</v>
      </c>
      <c r="E112" s="73">
        <v>7066.75</v>
      </c>
      <c r="F112" s="32" t="s">
        <v>102</v>
      </c>
    </row>
    <row r="113" spans="1:7" ht="13.8" x14ac:dyDescent="0.25">
      <c r="C113" s="51"/>
    </row>
    <row r="114" spans="1:7" ht="27.6" x14ac:dyDescent="0.25">
      <c r="B114" s="24" t="s">
        <v>103</v>
      </c>
      <c r="C114" s="51" t="s">
        <v>38</v>
      </c>
      <c r="D114" s="37" t="s">
        <v>104</v>
      </c>
      <c r="E114" s="73">
        <v>42163</v>
      </c>
      <c r="F114" s="32" t="s">
        <v>105</v>
      </c>
    </row>
    <row r="115" spans="1:7" s="93" customFormat="1" ht="14.4" thickBot="1" x14ac:dyDescent="0.3">
      <c r="A115" s="88"/>
      <c r="B115" s="88"/>
      <c r="C115" s="114"/>
      <c r="D115" s="101"/>
      <c r="E115" s="115"/>
      <c r="F115" s="124"/>
      <c r="G115" s="92"/>
    </row>
    <row r="116" spans="1:7" s="6" customFormat="1" ht="13.8" x14ac:dyDescent="0.25">
      <c r="A116" s="25"/>
      <c r="B116" s="25"/>
      <c r="C116" s="47"/>
      <c r="D116" s="59"/>
      <c r="E116" s="74"/>
      <c r="F116" s="38"/>
      <c r="G116" s="18"/>
    </row>
    <row r="117" spans="1:7" ht="41.4" x14ac:dyDescent="0.25">
      <c r="A117" s="24" t="s">
        <v>106</v>
      </c>
      <c r="B117" s="24" t="s">
        <v>107</v>
      </c>
      <c r="C117" s="52" t="s">
        <v>108</v>
      </c>
      <c r="D117" s="37" t="s">
        <v>109</v>
      </c>
      <c r="E117" s="73">
        <v>27554.98</v>
      </c>
      <c r="F117" s="32" t="s">
        <v>110</v>
      </c>
    </row>
    <row r="118" spans="1:7" ht="13.8" x14ac:dyDescent="0.25"/>
    <row r="119" spans="1:7" ht="41.4" x14ac:dyDescent="0.25">
      <c r="B119" s="24" t="s">
        <v>7</v>
      </c>
      <c r="C119" s="46" t="s">
        <v>108</v>
      </c>
      <c r="D119" s="58" t="s">
        <v>111</v>
      </c>
      <c r="E119" s="73">
        <v>12399.42</v>
      </c>
      <c r="F119" s="32" t="s">
        <v>112</v>
      </c>
    </row>
    <row r="120" spans="1:7" ht="13.8" x14ac:dyDescent="0.25">
      <c r="C120" s="46"/>
    </row>
    <row r="121" spans="1:7" ht="27.6" x14ac:dyDescent="0.25">
      <c r="B121" s="24" t="s">
        <v>19</v>
      </c>
      <c r="C121" s="46" t="s">
        <v>113</v>
      </c>
      <c r="D121" s="58" t="s">
        <v>114</v>
      </c>
      <c r="E121" s="73">
        <v>730.45</v>
      </c>
      <c r="F121" s="32" t="s">
        <v>115</v>
      </c>
    </row>
    <row r="122" spans="1:7" ht="27.6" x14ac:dyDescent="0.25">
      <c r="C122" s="52" t="s">
        <v>108</v>
      </c>
      <c r="D122" s="37" t="s">
        <v>116</v>
      </c>
      <c r="E122" s="73">
        <v>798.19</v>
      </c>
      <c r="F122" s="32" t="s">
        <v>115</v>
      </c>
    </row>
    <row r="123" spans="1:7" ht="13.8" x14ac:dyDescent="0.25">
      <c r="C123" s="46"/>
    </row>
    <row r="124" spans="1:7" ht="48.6" customHeight="1" x14ac:dyDescent="0.25">
      <c r="B124" s="24" t="s">
        <v>21</v>
      </c>
      <c r="C124" s="46" t="s">
        <v>113</v>
      </c>
      <c r="D124" s="58" t="s">
        <v>323</v>
      </c>
      <c r="E124" s="73">
        <v>4139.25</v>
      </c>
      <c r="F124" s="32" t="s">
        <v>117</v>
      </c>
    </row>
    <row r="125" spans="1:7" ht="13.8" x14ac:dyDescent="0.25">
      <c r="C125" s="46"/>
    </row>
    <row r="126" spans="1:7" ht="27.6" x14ac:dyDescent="0.25">
      <c r="B126" s="24" t="s">
        <v>9</v>
      </c>
      <c r="C126" s="46" t="s">
        <v>113</v>
      </c>
      <c r="D126" s="58" t="s">
        <v>324</v>
      </c>
      <c r="E126" s="73">
        <v>2747.9</v>
      </c>
      <c r="F126" s="32" t="s">
        <v>118</v>
      </c>
    </row>
    <row r="127" spans="1:7" ht="27.6" x14ac:dyDescent="0.25">
      <c r="C127" s="52" t="s">
        <v>108</v>
      </c>
      <c r="D127" s="37" t="s">
        <v>119</v>
      </c>
      <c r="E127" s="73">
        <v>3096.46</v>
      </c>
      <c r="F127" s="32" t="s">
        <v>118</v>
      </c>
    </row>
    <row r="128" spans="1:7" s="13" customFormat="1" ht="14.4" thickBot="1" x14ac:dyDescent="0.3">
      <c r="A128" s="26"/>
      <c r="B128" s="26"/>
      <c r="C128" s="48"/>
      <c r="D128" s="60"/>
      <c r="E128" s="76"/>
      <c r="F128" s="39"/>
      <c r="G128" s="19"/>
    </row>
    <row r="129" spans="1:7" s="100" customFormat="1" ht="13.8" x14ac:dyDescent="0.25">
      <c r="A129" s="95"/>
      <c r="B129" s="95"/>
      <c r="C129" s="96"/>
      <c r="D129" s="97"/>
      <c r="E129" s="98"/>
      <c r="F129" s="122"/>
      <c r="G129" s="99"/>
    </row>
    <row r="130" spans="1:7" ht="45" x14ac:dyDescent="0.25">
      <c r="A130" s="24" t="s">
        <v>120</v>
      </c>
      <c r="B130" s="24" t="s">
        <v>21</v>
      </c>
      <c r="C130" s="51" t="s">
        <v>8</v>
      </c>
      <c r="D130" s="58" t="s">
        <v>326</v>
      </c>
      <c r="E130" s="73">
        <v>6755.88</v>
      </c>
      <c r="F130" s="42" t="s">
        <v>121</v>
      </c>
    </row>
    <row r="131" spans="1:7" ht="45" x14ac:dyDescent="0.25">
      <c r="C131" s="51" t="s">
        <v>8</v>
      </c>
      <c r="D131" s="58" t="s">
        <v>327</v>
      </c>
      <c r="E131" s="73">
        <v>6839.03</v>
      </c>
      <c r="F131" s="42" t="s">
        <v>121</v>
      </c>
    </row>
    <row r="132" spans="1:7" ht="13.8" x14ac:dyDescent="0.25">
      <c r="C132" s="51"/>
    </row>
    <row r="133" spans="1:7" ht="41.4" x14ac:dyDescent="0.25">
      <c r="B133" s="24" t="s">
        <v>9</v>
      </c>
      <c r="C133" s="51" t="s">
        <v>8</v>
      </c>
      <c r="D133" s="58" t="s">
        <v>328</v>
      </c>
      <c r="E133" s="73">
        <v>4485</v>
      </c>
      <c r="F133" s="32" t="s">
        <v>122</v>
      </c>
    </row>
    <row r="134" spans="1:7" ht="41.4" x14ac:dyDescent="0.25">
      <c r="C134" s="51" t="s">
        <v>8</v>
      </c>
      <c r="D134" s="58" t="s">
        <v>329</v>
      </c>
      <c r="E134" s="73">
        <v>4540.2</v>
      </c>
      <c r="F134" s="32" t="s">
        <v>122</v>
      </c>
    </row>
    <row r="135" spans="1:7" ht="41.4" x14ac:dyDescent="0.25">
      <c r="C135" s="51" t="s">
        <v>123</v>
      </c>
      <c r="D135" s="130" t="s">
        <v>445</v>
      </c>
      <c r="E135" s="73">
        <f>16829.24-8202+3942</f>
        <v>12569.240000000002</v>
      </c>
      <c r="F135" s="32" t="s">
        <v>121</v>
      </c>
    </row>
    <row r="136" spans="1:7" ht="13.8" x14ac:dyDescent="0.25">
      <c r="C136" s="51"/>
    </row>
    <row r="137" spans="1:7" ht="27.6" x14ac:dyDescent="0.25">
      <c r="B137" s="24" t="s">
        <v>19</v>
      </c>
      <c r="C137" s="51" t="s">
        <v>8</v>
      </c>
      <c r="D137" s="37" t="s">
        <v>325</v>
      </c>
      <c r="E137" s="73">
        <v>1206.8800000000001</v>
      </c>
      <c r="F137" s="32" t="s">
        <v>124</v>
      </c>
    </row>
    <row r="138" spans="1:7" ht="27.6" x14ac:dyDescent="0.25">
      <c r="C138" s="51" t="s">
        <v>123</v>
      </c>
      <c r="D138" s="130" t="s">
        <v>446</v>
      </c>
      <c r="E138" s="73">
        <v>4047.59</v>
      </c>
      <c r="F138" s="32" t="s">
        <v>125</v>
      </c>
    </row>
    <row r="139" spans="1:7" s="93" customFormat="1" ht="14.4" thickBot="1" x14ac:dyDescent="0.3">
      <c r="A139" s="88"/>
      <c r="B139" s="88"/>
      <c r="C139" s="89"/>
      <c r="D139" s="101"/>
      <c r="E139" s="91"/>
      <c r="F139" s="124"/>
      <c r="G139" s="92"/>
    </row>
    <row r="140" spans="1:7" s="6" customFormat="1" ht="13.8" x14ac:dyDescent="0.25">
      <c r="A140" s="25"/>
      <c r="B140" s="25"/>
      <c r="C140" s="47"/>
      <c r="D140" s="59"/>
      <c r="E140" s="74"/>
      <c r="F140" s="38"/>
      <c r="G140" s="18"/>
    </row>
    <row r="141" spans="1:7" ht="27.6" x14ac:dyDescent="0.25">
      <c r="A141" s="24" t="s">
        <v>126</v>
      </c>
      <c r="B141" s="24" t="s">
        <v>27</v>
      </c>
      <c r="C141" s="46" t="s">
        <v>127</v>
      </c>
      <c r="D141" s="64" t="s">
        <v>331</v>
      </c>
      <c r="E141" s="73">
        <f>326249.35-62936.4</f>
        <v>263312.94999999995</v>
      </c>
      <c r="F141" s="41" t="s">
        <v>128</v>
      </c>
    </row>
    <row r="142" spans="1:7" ht="13.8" x14ac:dyDescent="0.25">
      <c r="C142" s="51"/>
      <c r="D142" s="36"/>
      <c r="F142" s="31"/>
    </row>
    <row r="143" spans="1:7" ht="27.6" x14ac:dyDescent="0.25">
      <c r="B143" s="24" t="s">
        <v>9</v>
      </c>
      <c r="C143" s="46" t="s">
        <v>127</v>
      </c>
      <c r="D143" s="132" t="s">
        <v>442</v>
      </c>
      <c r="E143" s="73">
        <f>40148.84-7110.84-3215-388.14</f>
        <v>29434.86</v>
      </c>
      <c r="F143" s="69" t="s">
        <v>433</v>
      </c>
    </row>
    <row r="144" spans="1:7" ht="13.8" x14ac:dyDescent="0.25">
      <c r="F144" s="31"/>
    </row>
    <row r="145" spans="1:7" ht="27.6" x14ac:dyDescent="0.25">
      <c r="B145" s="24" t="s">
        <v>19</v>
      </c>
      <c r="C145" s="51" t="s">
        <v>129</v>
      </c>
      <c r="D145" s="64" t="s">
        <v>130</v>
      </c>
      <c r="E145" s="73">
        <v>123.84</v>
      </c>
      <c r="F145" s="31" t="s">
        <v>131</v>
      </c>
    </row>
    <row r="146" spans="1:7" ht="27.6" x14ac:dyDescent="0.25">
      <c r="A146" s="30"/>
      <c r="C146" s="51" t="s">
        <v>129</v>
      </c>
      <c r="D146" s="64" t="s">
        <v>334</v>
      </c>
      <c r="E146" s="73">
        <v>892.14</v>
      </c>
      <c r="F146" s="31" t="s">
        <v>131</v>
      </c>
    </row>
    <row r="147" spans="1:7" ht="13.8" x14ac:dyDescent="0.25">
      <c r="A147" s="30"/>
      <c r="C147" s="51" t="s">
        <v>132</v>
      </c>
      <c r="D147" s="64" t="s">
        <v>330</v>
      </c>
      <c r="E147" s="73">
        <v>9649.6200000000008</v>
      </c>
      <c r="F147" s="69" t="s">
        <v>434</v>
      </c>
    </row>
    <row r="148" spans="1:7" ht="13.8" x14ac:dyDescent="0.25">
      <c r="C148" s="53"/>
      <c r="D148" s="36"/>
      <c r="F148" s="31"/>
    </row>
    <row r="149" spans="1:7" ht="27.6" x14ac:dyDescent="0.25">
      <c r="B149" s="24" t="s">
        <v>21</v>
      </c>
      <c r="C149" s="51" t="s">
        <v>127</v>
      </c>
      <c r="D149" s="64" t="s">
        <v>332</v>
      </c>
      <c r="E149" s="75">
        <f>72601.96-25242.18</f>
        <v>47359.780000000006</v>
      </c>
      <c r="F149" s="31" t="s">
        <v>133</v>
      </c>
    </row>
    <row r="150" spans="1:7" s="13" customFormat="1" ht="14.4" thickBot="1" x14ac:dyDescent="0.3">
      <c r="A150" s="26"/>
      <c r="B150" s="26"/>
      <c r="C150" s="54"/>
      <c r="D150" s="60"/>
      <c r="E150" s="76"/>
      <c r="F150" s="39"/>
      <c r="G150" s="19"/>
    </row>
    <row r="151" spans="1:7" s="100" customFormat="1" ht="13.8" x14ac:dyDescent="0.25">
      <c r="A151" s="95"/>
      <c r="B151" s="95"/>
      <c r="C151" s="116"/>
      <c r="D151" s="97"/>
      <c r="E151" s="98"/>
      <c r="F151" s="122"/>
      <c r="G151" s="99"/>
    </row>
    <row r="152" spans="1:7" ht="41.4" x14ac:dyDescent="0.25">
      <c r="A152" s="24" t="s">
        <v>134</v>
      </c>
      <c r="B152" s="24" t="s">
        <v>7</v>
      </c>
      <c r="C152" s="51" t="s">
        <v>14</v>
      </c>
      <c r="D152" s="58" t="s">
        <v>333</v>
      </c>
      <c r="E152" s="73">
        <f>6862.92+6862.92</f>
        <v>13725.84</v>
      </c>
      <c r="F152" s="32" t="s">
        <v>135</v>
      </c>
    </row>
    <row r="153" spans="1:7" ht="13.8" x14ac:dyDescent="0.25">
      <c r="C153" s="51"/>
    </row>
    <row r="154" spans="1:7" ht="41.4" x14ac:dyDescent="0.25">
      <c r="B154" s="24" t="s">
        <v>136</v>
      </c>
      <c r="C154" s="51" t="s">
        <v>14</v>
      </c>
      <c r="D154" s="58" t="s">
        <v>137</v>
      </c>
      <c r="E154" s="73">
        <v>37553.57</v>
      </c>
      <c r="F154" s="32" t="s">
        <v>138</v>
      </c>
    </row>
    <row r="155" spans="1:7" s="93" customFormat="1" ht="14.4" thickBot="1" x14ac:dyDescent="0.3">
      <c r="A155" s="88"/>
      <c r="B155" s="88"/>
      <c r="C155" s="114"/>
      <c r="D155" s="101"/>
      <c r="E155" s="91"/>
      <c r="F155" s="124"/>
      <c r="G155" s="92"/>
    </row>
    <row r="156" spans="1:7" s="6" customFormat="1" ht="13.8" x14ac:dyDescent="0.25">
      <c r="A156" s="25"/>
      <c r="B156" s="25"/>
      <c r="C156" s="55"/>
      <c r="D156" s="59"/>
      <c r="E156" s="74"/>
      <c r="F156" s="38"/>
      <c r="G156" s="18"/>
    </row>
    <row r="157" spans="1:7" ht="27.6" x14ac:dyDescent="0.25">
      <c r="A157" s="24" t="s">
        <v>139</v>
      </c>
      <c r="B157" s="24" t="s">
        <v>7</v>
      </c>
      <c r="C157" s="51" t="s">
        <v>140</v>
      </c>
      <c r="D157" s="58" t="s">
        <v>335</v>
      </c>
      <c r="E157" s="73">
        <f>18361-5654.48</f>
        <v>12706.52</v>
      </c>
      <c r="F157" s="32" t="s">
        <v>141</v>
      </c>
    </row>
    <row r="158" spans="1:7" ht="13.8" x14ac:dyDescent="0.25">
      <c r="C158" s="51"/>
    </row>
    <row r="159" spans="1:7" ht="27.6" x14ac:dyDescent="0.25">
      <c r="B159" s="24" t="s">
        <v>142</v>
      </c>
      <c r="C159" s="51" t="s">
        <v>143</v>
      </c>
      <c r="D159" s="58" t="s">
        <v>336</v>
      </c>
      <c r="E159" s="73">
        <v>2681.88</v>
      </c>
      <c r="F159" s="32" t="s">
        <v>144</v>
      </c>
    </row>
    <row r="160" spans="1:7" s="13" customFormat="1" ht="14.4" thickBot="1" x14ac:dyDescent="0.3">
      <c r="A160" s="26"/>
      <c r="B160" s="26"/>
      <c r="C160" s="54"/>
      <c r="D160" s="60"/>
      <c r="E160" s="76"/>
      <c r="F160" s="39"/>
      <c r="G160" s="19"/>
    </row>
    <row r="161" spans="1:7" s="100" customFormat="1" ht="13.8" x14ac:dyDescent="0.25">
      <c r="A161" s="95"/>
      <c r="B161" s="95"/>
      <c r="C161" s="116"/>
      <c r="D161" s="97"/>
      <c r="E161" s="98"/>
      <c r="F161" s="122"/>
      <c r="G161" s="99"/>
    </row>
    <row r="162" spans="1:7" ht="27.6" x14ac:dyDescent="0.25">
      <c r="A162" s="24" t="s">
        <v>145</v>
      </c>
      <c r="B162" s="24" t="s">
        <v>7</v>
      </c>
      <c r="C162" s="51" t="s">
        <v>146</v>
      </c>
      <c r="D162" s="58" t="s">
        <v>338</v>
      </c>
      <c r="E162" s="73">
        <v>11236.35</v>
      </c>
      <c r="F162" s="127" t="s">
        <v>435</v>
      </c>
    </row>
    <row r="163" spans="1:7" ht="27.6" x14ac:dyDescent="0.25">
      <c r="C163" s="51" t="s">
        <v>146</v>
      </c>
      <c r="D163" s="58" t="s">
        <v>337</v>
      </c>
      <c r="E163" s="73">
        <f>70301.21-20000</f>
        <v>50301.210000000006</v>
      </c>
      <c r="F163" s="127" t="s">
        <v>435</v>
      </c>
    </row>
    <row r="164" spans="1:7" ht="41.4" x14ac:dyDescent="0.25">
      <c r="C164" s="51" t="s">
        <v>147</v>
      </c>
      <c r="D164" s="58" t="s">
        <v>148</v>
      </c>
      <c r="E164" s="73">
        <v>30024.07</v>
      </c>
      <c r="F164" s="32" t="s">
        <v>149</v>
      </c>
    </row>
    <row r="165" spans="1:7" s="93" customFormat="1" ht="14.4" thickBot="1" x14ac:dyDescent="0.3">
      <c r="A165" s="88"/>
      <c r="B165" s="88"/>
      <c r="C165" s="114"/>
      <c r="D165" s="101"/>
      <c r="E165" s="91"/>
      <c r="F165" s="124"/>
      <c r="G165" s="92"/>
    </row>
    <row r="166" spans="1:7" s="6" customFormat="1" ht="13.8" x14ac:dyDescent="0.25">
      <c r="A166" s="25"/>
      <c r="B166" s="25"/>
      <c r="C166" s="55"/>
      <c r="D166" s="59"/>
      <c r="E166" s="74"/>
      <c r="F166" s="38"/>
      <c r="G166" s="18"/>
    </row>
    <row r="167" spans="1:7" ht="27.6" x14ac:dyDescent="0.25">
      <c r="A167" s="24" t="s">
        <v>151</v>
      </c>
      <c r="B167" s="24" t="s">
        <v>65</v>
      </c>
      <c r="C167" s="56" t="s">
        <v>152</v>
      </c>
      <c r="D167" s="62" t="s">
        <v>153</v>
      </c>
      <c r="E167" s="73">
        <v>46602.239999999998</v>
      </c>
      <c r="F167" s="32" t="s">
        <v>154</v>
      </c>
    </row>
    <row r="168" spans="1:7" ht="13.8" x14ac:dyDescent="0.25">
      <c r="C168" s="51"/>
      <c r="D168" s="36"/>
      <c r="F168" s="31"/>
    </row>
    <row r="169" spans="1:7" ht="27.6" x14ac:dyDescent="0.25">
      <c r="B169" s="24" t="s">
        <v>155</v>
      </c>
      <c r="C169" s="46" t="s">
        <v>152</v>
      </c>
      <c r="D169" s="63" t="s">
        <v>157</v>
      </c>
      <c r="E169" s="81">
        <v>5841.69</v>
      </c>
      <c r="F169" s="40" t="s">
        <v>158</v>
      </c>
    </row>
    <row r="170" spans="1:7" ht="13.8" x14ac:dyDescent="0.25">
      <c r="C170" s="46"/>
      <c r="D170" s="63"/>
      <c r="E170" s="81"/>
      <c r="F170" s="40"/>
    </row>
    <row r="171" spans="1:7" ht="27.6" x14ac:dyDescent="0.25">
      <c r="A171" s="30"/>
      <c r="B171" s="24" t="s">
        <v>7</v>
      </c>
      <c r="C171" s="46" t="s">
        <v>159</v>
      </c>
      <c r="D171" s="63" t="s">
        <v>339</v>
      </c>
      <c r="E171" s="82">
        <v>39948</v>
      </c>
      <c r="F171" s="71" t="s">
        <v>160</v>
      </c>
    </row>
    <row r="172" spans="1:7" ht="27.6" x14ac:dyDescent="0.25">
      <c r="C172" s="46" t="s">
        <v>159</v>
      </c>
      <c r="D172" s="63" t="s">
        <v>339</v>
      </c>
      <c r="E172" s="82">
        <v>39948</v>
      </c>
      <c r="F172" s="71" t="s">
        <v>160</v>
      </c>
    </row>
    <row r="173" spans="1:7" ht="41.4" x14ac:dyDescent="0.25">
      <c r="C173" s="46" t="s">
        <v>8</v>
      </c>
      <c r="D173" s="63" t="s">
        <v>343</v>
      </c>
      <c r="E173" s="82">
        <v>47333.33</v>
      </c>
      <c r="F173" s="126" t="s">
        <v>436</v>
      </c>
    </row>
    <row r="174" spans="1:7" ht="41.4" x14ac:dyDescent="0.25">
      <c r="C174" s="46" t="s">
        <v>8</v>
      </c>
      <c r="D174" s="63" t="s">
        <v>344</v>
      </c>
      <c r="E174" s="82">
        <v>53218</v>
      </c>
      <c r="F174" s="126" t="s">
        <v>436</v>
      </c>
    </row>
    <row r="175" spans="1:7" ht="27.6" x14ac:dyDescent="0.25">
      <c r="C175" s="46" t="s">
        <v>94</v>
      </c>
      <c r="D175" s="58" t="s">
        <v>340</v>
      </c>
      <c r="E175" s="80">
        <v>13287.61</v>
      </c>
      <c r="F175" s="40" t="s">
        <v>161</v>
      </c>
    </row>
    <row r="176" spans="1:7" ht="27.6" x14ac:dyDescent="0.25">
      <c r="C176" s="46">
        <v>46084</v>
      </c>
      <c r="D176" s="58" t="s">
        <v>341</v>
      </c>
      <c r="E176" s="80">
        <v>151964.54999999999</v>
      </c>
      <c r="F176" s="40" t="s">
        <v>412</v>
      </c>
    </row>
    <row r="177" spans="2:6" ht="124.2" x14ac:dyDescent="0.25">
      <c r="C177" s="46" t="s">
        <v>162</v>
      </c>
      <c r="D177" s="63" t="s">
        <v>345</v>
      </c>
      <c r="E177" s="82">
        <v>21660.26</v>
      </c>
      <c r="F177" s="126" t="s">
        <v>447</v>
      </c>
    </row>
    <row r="178" spans="2:6" ht="66" customHeight="1" x14ac:dyDescent="0.25">
      <c r="C178" s="46" t="s">
        <v>163</v>
      </c>
      <c r="D178" s="63" t="s">
        <v>342</v>
      </c>
      <c r="E178" s="82">
        <v>410236.36</v>
      </c>
      <c r="F178" s="40" t="s">
        <v>413</v>
      </c>
    </row>
    <row r="179" spans="2:6" ht="41.4" x14ac:dyDescent="0.25">
      <c r="C179" s="46" t="s">
        <v>152</v>
      </c>
      <c r="D179" s="58" t="s">
        <v>164</v>
      </c>
      <c r="E179" s="80">
        <v>23996.16</v>
      </c>
      <c r="F179" s="40" t="s">
        <v>165</v>
      </c>
    </row>
    <row r="180" spans="2:6" ht="13.8" x14ac:dyDescent="0.25">
      <c r="C180" s="46"/>
      <c r="D180" s="58"/>
      <c r="E180" s="80"/>
      <c r="F180" s="40"/>
    </row>
    <row r="181" spans="2:6" ht="27.6" x14ac:dyDescent="0.25">
      <c r="B181" s="35" t="s">
        <v>166</v>
      </c>
      <c r="C181" s="52" t="s">
        <v>167</v>
      </c>
      <c r="D181" s="37" t="s">
        <v>168</v>
      </c>
      <c r="E181" s="73">
        <v>115084.75</v>
      </c>
      <c r="F181" s="127" t="s">
        <v>448</v>
      </c>
    </row>
    <row r="182" spans="2:6" ht="27.6" x14ac:dyDescent="0.25">
      <c r="B182" s="35" t="s">
        <v>166</v>
      </c>
      <c r="C182" s="52" t="s">
        <v>169</v>
      </c>
      <c r="D182" s="37" t="s">
        <v>170</v>
      </c>
      <c r="E182" s="73">
        <v>115084.75</v>
      </c>
      <c r="F182" s="127" t="s">
        <v>448</v>
      </c>
    </row>
    <row r="183" spans="2:6" ht="41.4" x14ac:dyDescent="0.25">
      <c r="B183" s="35" t="s">
        <v>166</v>
      </c>
      <c r="C183" s="46" t="s">
        <v>171</v>
      </c>
      <c r="D183" s="58" t="s">
        <v>351</v>
      </c>
      <c r="E183" s="80">
        <f>104512-100660.42</f>
        <v>3851.5800000000017</v>
      </c>
      <c r="F183" s="40" t="s">
        <v>414</v>
      </c>
    </row>
    <row r="184" spans="2:6" ht="13.8" x14ac:dyDescent="0.25">
      <c r="C184" s="46"/>
      <c r="D184" s="58"/>
      <c r="E184" s="80"/>
      <c r="F184" s="40"/>
    </row>
    <row r="185" spans="2:6" ht="27.6" x14ac:dyDescent="0.25">
      <c r="B185" s="24" t="s">
        <v>172</v>
      </c>
      <c r="C185" s="46" t="s">
        <v>8</v>
      </c>
      <c r="D185" s="63" t="s">
        <v>346</v>
      </c>
      <c r="E185" s="81">
        <v>23623.35</v>
      </c>
      <c r="F185" s="40" t="s">
        <v>415</v>
      </c>
    </row>
    <row r="186" spans="2:6" ht="13.8" x14ac:dyDescent="0.25">
      <c r="C186" s="46"/>
      <c r="D186" s="62"/>
      <c r="E186" s="81"/>
      <c r="F186" s="40"/>
    </row>
    <row r="187" spans="2:6" ht="41.4" x14ac:dyDescent="0.25">
      <c r="B187" s="24" t="s">
        <v>173</v>
      </c>
      <c r="C187" s="46" t="s">
        <v>174</v>
      </c>
      <c r="D187" s="63" t="s">
        <v>347</v>
      </c>
      <c r="E187" s="81">
        <v>105665.45</v>
      </c>
      <c r="F187" s="40" t="s">
        <v>416</v>
      </c>
    </row>
    <row r="188" spans="2:6" ht="13.8" x14ac:dyDescent="0.25">
      <c r="C188" s="46"/>
      <c r="D188" s="62"/>
      <c r="E188" s="81"/>
      <c r="F188" s="40"/>
    </row>
    <row r="189" spans="2:6" ht="27.6" x14ac:dyDescent="0.25">
      <c r="B189" s="24" t="s">
        <v>9</v>
      </c>
      <c r="C189" s="46" t="s">
        <v>171</v>
      </c>
      <c r="D189" s="63" t="s">
        <v>350</v>
      </c>
      <c r="E189" s="81">
        <f>11628.8</f>
        <v>11628.8</v>
      </c>
      <c r="F189" s="40" t="s">
        <v>175</v>
      </c>
    </row>
    <row r="190" spans="2:6" ht="27.6" x14ac:dyDescent="0.25">
      <c r="C190" s="46" t="s">
        <v>152</v>
      </c>
      <c r="D190" s="63" t="s">
        <v>176</v>
      </c>
      <c r="E190" s="81">
        <v>5185.32</v>
      </c>
      <c r="F190" s="40" t="s">
        <v>177</v>
      </c>
    </row>
    <row r="191" spans="2:6" ht="13.8" x14ac:dyDescent="0.25">
      <c r="C191" s="46"/>
      <c r="D191" s="62"/>
      <c r="E191" s="81"/>
      <c r="F191" s="40"/>
    </row>
    <row r="192" spans="2:6" ht="27.6" x14ac:dyDescent="0.25">
      <c r="B192" s="24" t="s">
        <v>178</v>
      </c>
      <c r="C192" s="46" t="s">
        <v>179</v>
      </c>
      <c r="D192" s="63" t="s">
        <v>348</v>
      </c>
      <c r="E192" s="81">
        <v>4276.42</v>
      </c>
      <c r="F192" s="40" t="s">
        <v>417</v>
      </c>
    </row>
    <row r="193" spans="2:6" ht="27.6" x14ac:dyDescent="0.25">
      <c r="C193" s="46" t="s">
        <v>180</v>
      </c>
      <c r="D193" s="63" t="s">
        <v>349</v>
      </c>
      <c r="E193" s="81">
        <v>4266.1499999999996</v>
      </c>
      <c r="F193" s="40" t="s">
        <v>417</v>
      </c>
    </row>
    <row r="194" spans="2:6" ht="13.8" x14ac:dyDescent="0.25">
      <c r="C194" s="46"/>
      <c r="D194" s="63"/>
      <c r="E194" s="81"/>
      <c r="F194" s="40"/>
    </row>
    <row r="195" spans="2:6" ht="27.6" x14ac:dyDescent="0.25">
      <c r="B195" s="24" t="s">
        <v>21</v>
      </c>
      <c r="C195" s="46" t="s">
        <v>181</v>
      </c>
      <c r="D195" s="63" t="s">
        <v>354</v>
      </c>
      <c r="E195" s="81">
        <v>17516.8</v>
      </c>
      <c r="F195" s="40" t="s">
        <v>182</v>
      </c>
    </row>
    <row r="196" spans="2:6" ht="27.6" x14ac:dyDescent="0.25">
      <c r="C196" s="46" t="s">
        <v>171</v>
      </c>
      <c r="D196" s="63" t="s">
        <v>352</v>
      </c>
      <c r="E196" s="81">
        <v>17516.8</v>
      </c>
      <c r="F196" s="40" t="s">
        <v>182</v>
      </c>
    </row>
    <row r="197" spans="2:6" ht="27.6" x14ac:dyDescent="0.25">
      <c r="C197" s="46" t="s">
        <v>36</v>
      </c>
      <c r="D197" s="63" t="s">
        <v>355</v>
      </c>
      <c r="E197" s="81">
        <v>4671.04</v>
      </c>
      <c r="F197" s="40" t="s">
        <v>183</v>
      </c>
    </row>
    <row r="198" spans="2:6" ht="27.6" x14ac:dyDescent="0.25">
      <c r="C198" s="46" t="s">
        <v>184</v>
      </c>
      <c r="D198" s="63" t="s">
        <v>356</v>
      </c>
      <c r="E198" s="81">
        <v>4694</v>
      </c>
      <c r="F198" s="40" t="s">
        <v>183</v>
      </c>
    </row>
    <row r="199" spans="2:6" ht="27.6" x14ac:dyDescent="0.25">
      <c r="C199" s="46" t="s">
        <v>156</v>
      </c>
      <c r="D199" s="63" t="s">
        <v>357</v>
      </c>
      <c r="E199" s="81">
        <v>16131.74</v>
      </c>
      <c r="F199" s="40" t="s">
        <v>185</v>
      </c>
    </row>
    <row r="200" spans="2:6" ht="13.8" x14ac:dyDescent="0.25">
      <c r="C200" s="46"/>
      <c r="D200" s="62"/>
      <c r="E200" s="81"/>
      <c r="F200" s="40"/>
    </row>
    <row r="201" spans="2:6" ht="27.6" x14ac:dyDescent="0.25">
      <c r="B201" s="24" t="s">
        <v>19</v>
      </c>
      <c r="C201" s="46" t="s">
        <v>181</v>
      </c>
      <c r="D201" s="63" t="s">
        <v>358</v>
      </c>
      <c r="E201" s="81">
        <v>3091.2</v>
      </c>
      <c r="F201" s="40" t="s">
        <v>42</v>
      </c>
    </row>
    <row r="202" spans="2:6" ht="27.6" x14ac:dyDescent="0.25">
      <c r="C202" s="46" t="s">
        <v>186</v>
      </c>
      <c r="D202" s="63" t="s">
        <v>353</v>
      </c>
      <c r="E202" s="81">
        <v>3091.2</v>
      </c>
      <c r="F202" s="40" t="s">
        <v>42</v>
      </c>
    </row>
    <row r="203" spans="2:6" ht="13.8" x14ac:dyDescent="0.25">
      <c r="C203" s="46" t="s">
        <v>163</v>
      </c>
      <c r="D203" s="63" t="s">
        <v>359</v>
      </c>
      <c r="E203" s="81">
        <v>25861.53</v>
      </c>
      <c r="F203" s="40" t="s">
        <v>187</v>
      </c>
    </row>
    <row r="204" spans="2:6" ht="13.8" x14ac:dyDescent="0.25">
      <c r="C204" s="46" t="s">
        <v>8</v>
      </c>
      <c r="D204" s="63" t="s">
        <v>360</v>
      </c>
      <c r="E204" s="81">
        <v>3461.05</v>
      </c>
      <c r="F204" s="40" t="s">
        <v>418</v>
      </c>
    </row>
    <row r="205" spans="2:6" ht="13.8" x14ac:dyDescent="0.25">
      <c r="C205" s="46" t="s">
        <v>8</v>
      </c>
      <c r="D205" s="63" t="s">
        <v>361</v>
      </c>
      <c r="E205" s="81">
        <v>3419.23</v>
      </c>
      <c r="F205" s="126" t="s">
        <v>418</v>
      </c>
    </row>
    <row r="206" spans="2:6" ht="27.6" x14ac:dyDescent="0.25">
      <c r="C206" s="46" t="s">
        <v>152</v>
      </c>
      <c r="D206" s="63" t="s">
        <v>188</v>
      </c>
      <c r="E206" s="81">
        <v>1378.37</v>
      </c>
      <c r="F206" s="40" t="s">
        <v>189</v>
      </c>
    </row>
    <row r="207" spans="2:6" ht="13.8" x14ac:dyDescent="0.25">
      <c r="C207" s="46"/>
      <c r="D207" s="62"/>
      <c r="E207" s="81"/>
      <c r="F207" s="40"/>
    </row>
    <row r="208" spans="2:6" ht="69" x14ac:dyDescent="0.25">
      <c r="B208" s="24" t="s">
        <v>190</v>
      </c>
      <c r="C208" s="46" t="s">
        <v>8</v>
      </c>
      <c r="D208" s="63" t="s">
        <v>362</v>
      </c>
      <c r="E208" s="81">
        <v>76176.3</v>
      </c>
      <c r="F208" s="126" t="s">
        <v>419</v>
      </c>
    </row>
    <row r="209" spans="1:7" ht="69" x14ac:dyDescent="0.25">
      <c r="C209" s="46" t="s">
        <v>8</v>
      </c>
      <c r="D209" s="63" t="s">
        <v>363</v>
      </c>
      <c r="E209" s="81">
        <v>75255.78</v>
      </c>
      <c r="F209" s="126" t="s">
        <v>419</v>
      </c>
    </row>
    <row r="210" spans="1:7" ht="27.6" x14ac:dyDescent="0.25">
      <c r="A210" s="30"/>
      <c r="C210" s="46" t="s">
        <v>156</v>
      </c>
      <c r="D210" s="63" t="s">
        <v>364</v>
      </c>
      <c r="E210" s="81">
        <v>5015.75</v>
      </c>
      <c r="F210" s="40" t="s">
        <v>191</v>
      </c>
    </row>
    <row r="211" spans="1:7" ht="27.6" x14ac:dyDescent="0.25">
      <c r="A211" s="30"/>
      <c r="C211" s="46" t="s">
        <v>152</v>
      </c>
      <c r="D211" s="63" t="s">
        <v>192</v>
      </c>
      <c r="E211" s="81">
        <v>2428.56</v>
      </c>
      <c r="F211" s="40" t="s">
        <v>193</v>
      </c>
    </row>
    <row r="212" spans="1:7" ht="13.8" x14ac:dyDescent="0.25">
      <c r="A212" s="30"/>
      <c r="C212" s="46"/>
      <c r="D212" s="63"/>
      <c r="E212" s="81"/>
      <c r="F212" s="40"/>
    </row>
    <row r="213" spans="1:7" ht="27.6" x14ac:dyDescent="0.25">
      <c r="B213" s="24" t="s">
        <v>194</v>
      </c>
      <c r="C213" s="46" t="s">
        <v>195</v>
      </c>
      <c r="D213" s="63" t="s">
        <v>196</v>
      </c>
      <c r="E213" s="81">
        <v>49569.38</v>
      </c>
      <c r="F213" s="40" t="s">
        <v>197</v>
      </c>
    </row>
    <row r="214" spans="1:7" ht="13.8" x14ac:dyDescent="0.25">
      <c r="C214" s="46"/>
      <c r="D214" s="62"/>
      <c r="E214" s="81"/>
      <c r="F214" s="40"/>
    </row>
    <row r="215" spans="1:7" ht="41.4" x14ac:dyDescent="0.25">
      <c r="A215" s="30"/>
      <c r="B215" s="24" t="s">
        <v>198</v>
      </c>
      <c r="C215" s="46" t="s">
        <v>152</v>
      </c>
      <c r="D215" s="63" t="s">
        <v>365</v>
      </c>
      <c r="E215" s="81">
        <v>7810.8</v>
      </c>
      <c r="F215" s="40" t="s">
        <v>199</v>
      </c>
    </row>
    <row r="216" spans="1:7" s="13" customFormat="1" ht="14.4" thickBot="1" x14ac:dyDescent="0.3">
      <c r="A216" s="26"/>
      <c r="B216" s="26"/>
      <c r="C216" s="48"/>
      <c r="D216" s="60"/>
      <c r="E216" s="76"/>
      <c r="F216" s="39"/>
      <c r="G216" s="19"/>
    </row>
    <row r="217" spans="1:7" s="100" customFormat="1" ht="13.8" x14ac:dyDescent="0.25">
      <c r="A217" s="95"/>
      <c r="B217" s="95"/>
      <c r="C217" s="116"/>
      <c r="D217" s="97"/>
      <c r="E217" s="98"/>
      <c r="F217" s="122"/>
      <c r="G217" s="99"/>
    </row>
    <row r="218" spans="1:7" s="6" customFormat="1" ht="13.8" x14ac:dyDescent="0.25">
      <c r="A218" s="24" t="s">
        <v>200</v>
      </c>
      <c r="B218" s="25" t="s">
        <v>7</v>
      </c>
      <c r="C218" s="55" t="s">
        <v>201</v>
      </c>
      <c r="D218" s="59" t="s">
        <v>202</v>
      </c>
      <c r="E218" s="74">
        <v>14288.73</v>
      </c>
      <c r="F218" s="38" t="s">
        <v>203</v>
      </c>
      <c r="G218" s="18"/>
    </row>
    <row r="219" spans="1:7" s="6" customFormat="1" ht="13.8" x14ac:dyDescent="0.25">
      <c r="A219" s="24"/>
      <c r="B219" s="25"/>
      <c r="C219" s="55"/>
      <c r="D219" s="59"/>
      <c r="E219" s="74"/>
      <c r="F219" s="38"/>
      <c r="G219" s="18"/>
    </row>
    <row r="220" spans="1:7" s="6" customFormat="1" ht="27.6" x14ac:dyDescent="0.25">
      <c r="A220" s="24"/>
      <c r="B220" s="25" t="s">
        <v>19</v>
      </c>
      <c r="C220" s="55" t="s">
        <v>201</v>
      </c>
      <c r="D220" s="125" t="s">
        <v>204</v>
      </c>
      <c r="E220" s="74">
        <v>728.25</v>
      </c>
      <c r="F220" s="38" t="s">
        <v>205</v>
      </c>
      <c r="G220" s="18"/>
    </row>
    <row r="221" spans="1:7" s="6" customFormat="1" ht="13.8" x14ac:dyDescent="0.25">
      <c r="A221" s="24"/>
      <c r="B221" s="25"/>
      <c r="C221" s="55"/>
      <c r="D221" s="59"/>
      <c r="E221" s="74"/>
      <c r="F221" s="38"/>
      <c r="G221" s="18"/>
    </row>
    <row r="222" spans="1:7" s="6" customFormat="1" ht="55.2" x14ac:dyDescent="0.25">
      <c r="A222" s="24"/>
      <c r="B222" s="25" t="s">
        <v>9</v>
      </c>
      <c r="C222" s="55" t="s">
        <v>201</v>
      </c>
      <c r="D222" s="59" t="s">
        <v>206</v>
      </c>
      <c r="E222" s="74">
        <v>2739.62</v>
      </c>
      <c r="F222" s="38" t="s">
        <v>207</v>
      </c>
      <c r="G222" s="18"/>
    </row>
    <row r="223" spans="1:7" s="6" customFormat="1" ht="13.8" x14ac:dyDescent="0.25">
      <c r="A223" s="24"/>
      <c r="B223" s="25"/>
      <c r="C223" s="55"/>
      <c r="D223" s="59"/>
      <c r="E223" s="74"/>
      <c r="F223" s="38"/>
      <c r="G223" s="18"/>
    </row>
    <row r="224" spans="1:7" s="6" customFormat="1" ht="13.8" x14ac:dyDescent="0.25">
      <c r="A224" s="24"/>
      <c r="B224" s="25" t="s">
        <v>208</v>
      </c>
      <c r="C224" s="55" t="s">
        <v>201</v>
      </c>
      <c r="D224" s="59" t="s">
        <v>209</v>
      </c>
      <c r="E224" s="74">
        <v>1283.1099999999999</v>
      </c>
      <c r="F224" s="38" t="s">
        <v>210</v>
      </c>
      <c r="G224" s="18"/>
    </row>
    <row r="225" spans="1:7" s="93" customFormat="1" ht="14.4" thickBot="1" x14ac:dyDescent="0.3">
      <c r="A225" s="88"/>
      <c r="B225" s="88"/>
      <c r="C225" s="114"/>
      <c r="D225" s="101"/>
      <c r="E225" s="91"/>
      <c r="F225" s="124"/>
      <c r="G225" s="92"/>
    </row>
    <row r="226" spans="1:7" s="6" customFormat="1" ht="13.8" x14ac:dyDescent="0.25">
      <c r="A226" s="25"/>
      <c r="B226" s="25"/>
      <c r="C226" s="47"/>
      <c r="D226" s="59"/>
      <c r="E226" s="74"/>
      <c r="F226" s="38"/>
      <c r="G226" s="18"/>
    </row>
    <row r="227" spans="1:7" ht="151.80000000000001" customHeight="1" x14ac:dyDescent="0.25">
      <c r="A227" s="24" t="s">
        <v>211</v>
      </c>
      <c r="B227" s="24" t="s">
        <v>7</v>
      </c>
      <c r="C227" s="46" t="s">
        <v>212</v>
      </c>
      <c r="D227" s="133" t="s">
        <v>443</v>
      </c>
      <c r="E227" s="73">
        <f>8984.68-6684</f>
        <v>2300.6800000000003</v>
      </c>
      <c r="F227" s="32" t="s">
        <v>213</v>
      </c>
    </row>
    <row r="228" spans="1:7" ht="148.80000000000001" customHeight="1" x14ac:dyDescent="0.25">
      <c r="C228" s="46" t="s">
        <v>214</v>
      </c>
      <c r="D228" s="58" t="s">
        <v>373</v>
      </c>
      <c r="E228" s="73">
        <v>9054.83</v>
      </c>
      <c r="F228" s="32" t="s">
        <v>213</v>
      </c>
    </row>
    <row r="229" spans="1:7" ht="41.4" x14ac:dyDescent="0.25">
      <c r="C229" s="46" t="s">
        <v>215</v>
      </c>
      <c r="D229" s="58" t="s">
        <v>370</v>
      </c>
      <c r="E229" s="73">
        <v>11584.89</v>
      </c>
      <c r="F229" s="32" t="s">
        <v>216</v>
      </c>
    </row>
    <row r="230" spans="1:7" ht="41.4" x14ac:dyDescent="0.25">
      <c r="C230" s="46" t="s">
        <v>217</v>
      </c>
      <c r="D230" s="58" t="s">
        <v>371</v>
      </c>
      <c r="E230" s="73">
        <v>5656.2</v>
      </c>
      <c r="F230" s="32" t="s">
        <v>218</v>
      </c>
    </row>
    <row r="231" spans="1:7" ht="41.4" x14ac:dyDescent="0.25">
      <c r="C231" s="46" t="s">
        <v>219</v>
      </c>
      <c r="D231" s="58" t="s">
        <v>372</v>
      </c>
      <c r="E231" s="73">
        <v>6533.4</v>
      </c>
      <c r="F231" s="32" t="s">
        <v>218</v>
      </c>
    </row>
    <row r="232" spans="1:7" ht="13.8" x14ac:dyDescent="0.25"/>
    <row r="233" spans="1:7" ht="27.6" x14ac:dyDescent="0.25">
      <c r="B233" s="24" t="s">
        <v>220</v>
      </c>
      <c r="C233" s="46" t="s">
        <v>221</v>
      </c>
      <c r="D233" s="58" t="s">
        <v>366</v>
      </c>
      <c r="E233" s="73">
        <v>1968.48</v>
      </c>
      <c r="F233" s="32" t="s">
        <v>222</v>
      </c>
    </row>
    <row r="234" spans="1:7" ht="27.6" x14ac:dyDescent="0.25">
      <c r="C234" s="46" t="s">
        <v>214</v>
      </c>
      <c r="D234" s="58" t="s">
        <v>367</v>
      </c>
      <c r="E234" s="73">
        <v>1983.85</v>
      </c>
      <c r="F234" s="32" t="s">
        <v>222</v>
      </c>
    </row>
    <row r="235" spans="1:7" ht="27.6" x14ac:dyDescent="0.25">
      <c r="C235" s="46" t="s">
        <v>223</v>
      </c>
      <c r="D235" s="58" t="s">
        <v>224</v>
      </c>
      <c r="E235" s="73">
        <v>4055.64</v>
      </c>
      <c r="F235" s="127" t="s">
        <v>420</v>
      </c>
    </row>
    <row r="236" spans="1:7" ht="13.8" x14ac:dyDescent="0.25"/>
    <row r="237" spans="1:7" ht="27.6" x14ac:dyDescent="0.25">
      <c r="B237" s="24" t="s">
        <v>13</v>
      </c>
      <c r="C237" s="46" t="s">
        <v>221</v>
      </c>
      <c r="D237" s="58" t="s">
        <v>368</v>
      </c>
      <c r="E237" s="73">
        <v>2502.2600000000002</v>
      </c>
      <c r="F237" s="32" t="s">
        <v>225</v>
      </c>
    </row>
    <row r="238" spans="1:7" ht="27.6" x14ac:dyDescent="0.25">
      <c r="C238" s="46" t="s">
        <v>214</v>
      </c>
      <c r="D238" s="58" t="s">
        <v>369</v>
      </c>
      <c r="E238" s="73">
        <v>2521.8000000000002</v>
      </c>
      <c r="F238" s="32" t="s">
        <v>225</v>
      </c>
    </row>
    <row r="239" spans="1:7" ht="13.8" x14ac:dyDescent="0.25"/>
    <row r="240" spans="1:7" ht="27.6" x14ac:dyDescent="0.25">
      <c r="B240" s="24" t="s">
        <v>27</v>
      </c>
      <c r="C240" s="46" t="s">
        <v>217</v>
      </c>
      <c r="D240" s="58" t="s">
        <v>375</v>
      </c>
      <c r="E240" s="73">
        <v>18547.36</v>
      </c>
      <c r="F240" s="32" t="s">
        <v>226</v>
      </c>
    </row>
    <row r="241" spans="2:6" ht="27.6" x14ac:dyDescent="0.25">
      <c r="C241" s="46" t="s">
        <v>223</v>
      </c>
      <c r="D241" s="58" t="s">
        <v>374</v>
      </c>
      <c r="E241" s="73">
        <f>41135.81-23222</f>
        <v>17913.809999999998</v>
      </c>
      <c r="F241" s="127" t="s">
        <v>421</v>
      </c>
    </row>
    <row r="242" spans="2:6" ht="27.6" x14ac:dyDescent="0.25">
      <c r="C242" s="46" t="s">
        <v>227</v>
      </c>
      <c r="D242" s="58" t="s">
        <v>376</v>
      </c>
      <c r="E242" s="73">
        <v>22375.73</v>
      </c>
      <c r="F242" s="32" t="s">
        <v>226</v>
      </c>
    </row>
    <row r="243" spans="2:6" ht="13.8" x14ac:dyDescent="0.25"/>
    <row r="244" spans="2:6" ht="27.6" x14ac:dyDescent="0.25">
      <c r="B244" s="24" t="s">
        <v>21</v>
      </c>
      <c r="C244" s="46" t="s">
        <v>221</v>
      </c>
      <c r="D244" s="58" t="s">
        <v>383</v>
      </c>
      <c r="E244" s="73">
        <v>4442.22</v>
      </c>
      <c r="F244" s="32" t="s">
        <v>228</v>
      </c>
    </row>
    <row r="245" spans="2:6" ht="27.6" x14ac:dyDescent="0.25">
      <c r="C245" s="46" t="s">
        <v>214</v>
      </c>
      <c r="D245" s="58" t="s">
        <v>384</v>
      </c>
      <c r="E245" s="73">
        <v>4476.8999999999996</v>
      </c>
      <c r="F245" s="127" t="s">
        <v>228</v>
      </c>
    </row>
    <row r="246" spans="2:6" ht="42" customHeight="1" x14ac:dyDescent="0.25">
      <c r="C246" s="46" t="s">
        <v>217</v>
      </c>
      <c r="D246" s="58" t="s">
        <v>377</v>
      </c>
      <c r="E246" s="73">
        <v>4540.18</v>
      </c>
      <c r="F246" s="127" t="s">
        <v>230</v>
      </c>
    </row>
    <row r="247" spans="2:6" ht="27.6" x14ac:dyDescent="0.25">
      <c r="C247" s="46" t="s">
        <v>223</v>
      </c>
      <c r="D247" s="58" t="s">
        <v>229</v>
      </c>
      <c r="E247" s="73">
        <v>9153.25</v>
      </c>
      <c r="F247" s="127" t="s">
        <v>422</v>
      </c>
    </row>
    <row r="248" spans="2:6" ht="46.2" customHeight="1" x14ac:dyDescent="0.25">
      <c r="C248" s="46" t="s">
        <v>227</v>
      </c>
      <c r="D248" s="58" t="s">
        <v>382</v>
      </c>
      <c r="E248" s="73">
        <v>5477.33</v>
      </c>
      <c r="F248" s="32" t="s">
        <v>230</v>
      </c>
    </row>
    <row r="249" spans="2:6" ht="13.8" x14ac:dyDescent="0.25"/>
    <row r="250" spans="2:6" ht="27.6" x14ac:dyDescent="0.25">
      <c r="B250" s="24" t="s">
        <v>231</v>
      </c>
      <c r="C250" s="46" t="s">
        <v>221</v>
      </c>
      <c r="D250" s="58" t="s">
        <v>381</v>
      </c>
      <c r="E250" s="73">
        <v>1040.26</v>
      </c>
      <c r="F250" s="32" t="s">
        <v>232</v>
      </c>
    </row>
    <row r="251" spans="2:6" ht="27.6" x14ac:dyDescent="0.25">
      <c r="C251" s="46" t="s">
        <v>214</v>
      </c>
      <c r="D251" s="58" t="s">
        <v>378</v>
      </c>
      <c r="E251" s="73">
        <v>1048.3800000000001</v>
      </c>
      <c r="F251" s="32" t="s">
        <v>232</v>
      </c>
    </row>
    <row r="252" spans="2:6" ht="13.8" x14ac:dyDescent="0.25"/>
    <row r="253" spans="2:6" ht="27.6" x14ac:dyDescent="0.25">
      <c r="B253" s="24" t="s">
        <v>19</v>
      </c>
      <c r="C253" s="46" t="s">
        <v>221</v>
      </c>
      <c r="D253" s="58" t="s">
        <v>380</v>
      </c>
      <c r="E253" s="73">
        <v>590.41999999999996</v>
      </c>
      <c r="F253" s="32" t="s">
        <v>233</v>
      </c>
    </row>
    <row r="254" spans="2:6" ht="27.6" x14ac:dyDescent="0.25">
      <c r="C254" s="46" t="s">
        <v>214</v>
      </c>
      <c r="D254" s="58" t="s">
        <v>379</v>
      </c>
      <c r="E254" s="73">
        <v>595.03</v>
      </c>
      <c r="F254" s="32" t="s">
        <v>233</v>
      </c>
    </row>
    <row r="255" spans="2:6" ht="13.8" x14ac:dyDescent="0.25"/>
    <row r="256" spans="2:6" ht="41.4" x14ac:dyDescent="0.25">
      <c r="B256" s="24" t="s">
        <v>9</v>
      </c>
      <c r="C256" s="46" t="s">
        <v>221</v>
      </c>
      <c r="D256" s="58" t="s">
        <v>385</v>
      </c>
      <c r="E256" s="73">
        <v>2456.54</v>
      </c>
      <c r="F256" s="32" t="s">
        <v>234</v>
      </c>
    </row>
    <row r="257" spans="1:7" ht="41.4" x14ac:dyDescent="0.25">
      <c r="C257" s="46" t="s">
        <v>214</v>
      </c>
      <c r="D257" s="58" t="s">
        <v>386</v>
      </c>
      <c r="E257" s="73">
        <v>2475.7199999999998</v>
      </c>
      <c r="F257" s="32" t="s">
        <v>234</v>
      </c>
    </row>
    <row r="258" spans="1:7" ht="41.4" x14ac:dyDescent="0.25">
      <c r="C258" s="46" t="s">
        <v>217</v>
      </c>
      <c r="D258" s="58" t="s">
        <v>387</v>
      </c>
      <c r="E258" s="73">
        <v>2282.35</v>
      </c>
      <c r="F258" s="32" t="s">
        <v>234</v>
      </c>
    </row>
    <row r="259" spans="1:7" ht="27.6" x14ac:dyDescent="0.25">
      <c r="C259" s="46" t="s">
        <v>223</v>
      </c>
      <c r="D259" s="58" t="s">
        <v>235</v>
      </c>
      <c r="E259" s="73">
        <v>5062.24</v>
      </c>
      <c r="F259" s="127" t="s">
        <v>423</v>
      </c>
    </row>
    <row r="260" spans="1:7" ht="41.4" x14ac:dyDescent="0.25">
      <c r="C260" s="46" t="s">
        <v>236</v>
      </c>
      <c r="D260" s="58" t="s">
        <v>388</v>
      </c>
      <c r="E260" s="73">
        <v>2753.6</v>
      </c>
      <c r="F260" s="32" t="s">
        <v>234</v>
      </c>
    </row>
    <row r="261" spans="1:7" ht="13.8" x14ac:dyDescent="0.25"/>
    <row r="262" spans="1:7" ht="41.4" x14ac:dyDescent="0.25">
      <c r="B262" s="24" t="s">
        <v>33</v>
      </c>
      <c r="C262" s="46" t="s">
        <v>237</v>
      </c>
      <c r="D262" s="58" t="s">
        <v>390</v>
      </c>
      <c r="E262" s="73">
        <f>34609.99-33680</f>
        <v>929.98999999999796</v>
      </c>
      <c r="F262" s="32" t="s">
        <v>238</v>
      </c>
    </row>
    <row r="263" spans="1:7" ht="27.6" x14ac:dyDescent="0.25">
      <c r="C263" s="46" t="s">
        <v>214</v>
      </c>
      <c r="D263" s="58" t="s">
        <v>389</v>
      </c>
      <c r="E263" s="73">
        <v>34880.199999999997</v>
      </c>
      <c r="F263" s="32" t="s">
        <v>238</v>
      </c>
    </row>
    <row r="264" spans="1:7" ht="27.6" x14ac:dyDescent="0.25">
      <c r="C264" s="46" t="s">
        <v>223</v>
      </c>
      <c r="D264" s="58" t="s">
        <v>239</v>
      </c>
      <c r="E264" s="73">
        <v>29855.45</v>
      </c>
      <c r="F264" s="127" t="s">
        <v>424</v>
      </c>
    </row>
    <row r="265" spans="1:7" s="13" customFormat="1" ht="14.4" thickBot="1" x14ac:dyDescent="0.3">
      <c r="A265" s="26"/>
      <c r="B265" s="26"/>
      <c r="C265" s="48"/>
      <c r="D265" s="60"/>
      <c r="E265" s="76"/>
      <c r="F265" s="39"/>
      <c r="G265" s="19"/>
    </row>
    <row r="266" spans="1:7" s="100" customFormat="1" ht="13.8" x14ac:dyDescent="0.25">
      <c r="A266" s="95"/>
      <c r="B266" s="95"/>
      <c r="C266" s="96"/>
      <c r="D266" s="97"/>
      <c r="E266" s="98"/>
      <c r="F266" s="122"/>
      <c r="G266" s="99"/>
    </row>
    <row r="267" spans="1:7" ht="27.6" x14ac:dyDescent="0.25">
      <c r="A267" s="24" t="s">
        <v>240</v>
      </c>
      <c r="B267" s="24" t="s">
        <v>7</v>
      </c>
      <c r="C267" s="46" t="s">
        <v>241</v>
      </c>
      <c r="D267" s="63" t="s">
        <v>391</v>
      </c>
      <c r="E267" s="73">
        <f>204262.73+207464.57+211322-549401.13-62599.53</f>
        <v>11048.640000000043</v>
      </c>
      <c r="F267" s="32" t="s">
        <v>242</v>
      </c>
    </row>
    <row r="268" spans="1:7" ht="13.8" x14ac:dyDescent="0.25">
      <c r="C268" s="46"/>
      <c r="D268" s="62"/>
    </row>
    <row r="269" spans="1:7" ht="41.4" x14ac:dyDescent="0.25">
      <c r="B269" s="24" t="s">
        <v>19</v>
      </c>
      <c r="C269" s="46" t="s">
        <v>243</v>
      </c>
      <c r="D269" s="63" t="s">
        <v>392</v>
      </c>
      <c r="E269" s="73">
        <v>11339.84</v>
      </c>
      <c r="F269" s="127" t="s">
        <v>425</v>
      </c>
    </row>
    <row r="270" spans="1:7" s="93" customFormat="1" ht="14.4" thickBot="1" x14ac:dyDescent="0.3">
      <c r="A270" s="88"/>
      <c r="B270" s="88"/>
      <c r="C270" s="109"/>
      <c r="D270" s="101"/>
      <c r="E270" s="91"/>
      <c r="F270" s="124"/>
      <c r="G270" s="92"/>
    </row>
    <row r="271" spans="1:7" s="6" customFormat="1" ht="13.8" x14ac:dyDescent="0.25">
      <c r="A271" s="25"/>
      <c r="B271" s="25"/>
      <c r="C271" s="47"/>
      <c r="D271" s="59"/>
      <c r="E271" s="74"/>
      <c r="F271" s="38"/>
      <c r="G271" s="18"/>
    </row>
    <row r="272" spans="1:7" ht="27.6" x14ac:dyDescent="0.25">
      <c r="A272" s="24" t="s">
        <v>244</v>
      </c>
      <c r="B272" s="24" t="s">
        <v>7</v>
      </c>
      <c r="C272" s="46" t="s">
        <v>245</v>
      </c>
      <c r="D272" s="58" t="s">
        <v>393</v>
      </c>
      <c r="E272" s="73">
        <f>1547.15-631.06</f>
        <v>916.09000000000015</v>
      </c>
      <c r="F272" s="32" t="s">
        <v>246</v>
      </c>
    </row>
    <row r="273" spans="1:7" ht="13.8" x14ac:dyDescent="0.25"/>
    <row r="274" spans="1:7" ht="55.2" x14ac:dyDescent="0.25">
      <c r="B274" s="24" t="s">
        <v>247</v>
      </c>
      <c r="C274" s="46" t="s">
        <v>248</v>
      </c>
      <c r="D274" s="58" t="s">
        <v>394</v>
      </c>
      <c r="E274" s="73">
        <f>21017.83-5068.82</f>
        <v>15949.010000000002</v>
      </c>
      <c r="F274" s="32" t="s">
        <v>249</v>
      </c>
    </row>
    <row r="275" spans="1:7" ht="13.8" x14ac:dyDescent="0.25">
      <c r="C275" s="46"/>
      <c r="D275" s="58"/>
    </row>
    <row r="276" spans="1:7" ht="41.4" x14ac:dyDescent="0.25">
      <c r="B276" s="24" t="s">
        <v>9</v>
      </c>
      <c r="C276" s="52" t="s">
        <v>248</v>
      </c>
      <c r="D276" s="37" t="s">
        <v>395</v>
      </c>
      <c r="E276" s="73">
        <v>2296.5500000000002</v>
      </c>
      <c r="F276" s="32" t="s">
        <v>250</v>
      </c>
    </row>
    <row r="277" spans="1:7" ht="41.4" x14ac:dyDescent="0.25">
      <c r="C277" s="52" t="s">
        <v>251</v>
      </c>
      <c r="D277" s="58" t="s">
        <v>396</v>
      </c>
      <c r="E277" s="73">
        <v>2067.71</v>
      </c>
      <c r="F277" s="32" t="s">
        <v>250</v>
      </c>
    </row>
    <row r="278" spans="1:7" ht="13.8" x14ac:dyDescent="0.25"/>
    <row r="279" spans="1:7" ht="41.4" x14ac:dyDescent="0.25">
      <c r="B279" s="24" t="s">
        <v>150</v>
      </c>
      <c r="C279" s="52" t="s">
        <v>248</v>
      </c>
      <c r="D279" s="37" t="s">
        <v>397</v>
      </c>
      <c r="E279" s="73">
        <v>24796.97</v>
      </c>
      <c r="F279" s="32" t="s">
        <v>252</v>
      </c>
    </row>
    <row r="280" spans="1:7" ht="41.4" x14ac:dyDescent="0.25">
      <c r="C280" s="52" t="s">
        <v>251</v>
      </c>
      <c r="D280" s="58" t="s">
        <v>398</v>
      </c>
      <c r="E280" s="73">
        <v>22326.07</v>
      </c>
      <c r="F280" s="32" t="s">
        <v>252</v>
      </c>
    </row>
    <row r="281" spans="1:7" ht="13.8" x14ac:dyDescent="0.25">
      <c r="D281" s="58"/>
    </row>
    <row r="282" spans="1:7" ht="41.4" x14ac:dyDescent="0.25">
      <c r="B282" s="24" t="s">
        <v>19</v>
      </c>
      <c r="C282" s="52" t="s">
        <v>248</v>
      </c>
      <c r="D282" s="37" t="s">
        <v>399</v>
      </c>
      <c r="E282" s="73">
        <v>552.34</v>
      </c>
      <c r="F282" s="32" t="s">
        <v>253</v>
      </c>
    </row>
    <row r="283" spans="1:7" ht="41.4" x14ac:dyDescent="0.25">
      <c r="C283" s="52" t="s">
        <v>251</v>
      </c>
      <c r="D283" s="58" t="s">
        <v>400</v>
      </c>
      <c r="E283" s="73">
        <v>497.3</v>
      </c>
      <c r="F283" s="32" t="s">
        <v>253</v>
      </c>
    </row>
    <row r="284" spans="1:7" s="13" customFormat="1" ht="14.4" thickBot="1" x14ac:dyDescent="0.3">
      <c r="A284" s="26"/>
      <c r="B284" s="26"/>
      <c r="C284" s="48"/>
      <c r="D284" s="60"/>
      <c r="E284" s="76"/>
      <c r="F284" s="39"/>
      <c r="G284" s="19"/>
    </row>
    <row r="285" spans="1:7" s="100" customFormat="1" ht="13.8" x14ac:dyDescent="0.25">
      <c r="A285" s="95"/>
      <c r="B285" s="95"/>
      <c r="C285" s="96"/>
      <c r="D285" s="97"/>
      <c r="E285" s="98"/>
      <c r="F285" s="122"/>
      <c r="G285" s="99"/>
    </row>
    <row r="286" spans="1:7" ht="27.6" x14ac:dyDescent="0.25">
      <c r="A286" s="24" t="s">
        <v>254</v>
      </c>
      <c r="B286" s="24" t="s">
        <v>19</v>
      </c>
      <c r="C286" s="46" t="s">
        <v>255</v>
      </c>
      <c r="D286" s="58" t="s">
        <v>401</v>
      </c>
      <c r="E286" s="73">
        <v>1344.72</v>
      </c>
      <c r="F286" s="32" t="s">
        <v>256</v>
      </c>
    </row>
    <row r="287" spans="1:7" ht="27.6" x14ac:dyDescent="0.25">
      <c r="C287" s="46" t="s">
        <v>257</v>
      </c>
      <c r="D287" s="58" t="s">
        <v>258</v>
      </c>
      <c r="E287" s="73">
        <v>149.41</v>
      </c>
      <c r="F287" s="32" t="s">
        <v>256</v>
      </c>
    </row>
    <row r="288" spans="1:7" ht="13.8" x14ac:dyDescent="0.25">
      <c r="C288" s="46"/>
    </row>
    <row r="289" spans="1:7" ht="27.6" x14ac:dyDescent="0.25">
      <c r="A289" s="30"/>
      <c r="B289" s="24" t="s">
        <v>9</v>
      </c>
      <c r="C289" s="46" t="s">
        <v>255</v>
      </c>
      <c r="D289" s="58" t="s">
        <v>402</v>
      </c>
      <c r="E289" s="73">
        <v>5058.7299999999996</v>
      </c>
      <c r="F289" s="32" t="s">
        <v>259</v>
      </c>
    </row>
    <row r="290" spans="1:7" ht="13.8" x14ac:dyDescent="0.25">
      <c r="C290" s="46"/>
    </row>
    <row r="291" spans="1:7" ht="27.6" x14ac:dyDescent="0.25">
      <c r="B291" s="24" t="s">
        <v>21</v>
      </c>
      <c r="C291" s="46" t="s">
        <v>255</v>
      </c>
      <c r="D291" s="58" t="s">
        <v>403</v>
      </c>
      <c r="E291" s="73">
        <v>7620.11</v>
      </c>
      <c r="F291" s="32" t="s">
        <v>260</v>
      </c>
    </row>
    <row r="292" spans="1:7" ht="27.6" x14ac:dyDescent="0.25">
      <c r="C292" s="46" t="s">
        <v>257</v>
      </c>
      <c r="D292" s="58" t="s">
        <v>261</v>
      </c>
      <c r="E292" s="73">
        <v>846.67</v>
      </c>
      <c r="F292" s="127" t="s">
        <v>260</v>
      </c>
    </row>
    <row r="293" spans="1:7" ht="13.8" x14ac:dyDescent="0.25">
      <c r="C293" s="46"/>
    </row>
    <row r="294" spans="1:7" ht="27.6" x14ac:dyDescent="0.25">
      <c r="B294" s="24" t="s">
        <v>262</v>
      </c>
      <c r="C294" s="46" t="s">
        <v>255</v>
      </c>
      <c r="D294" s="58" t="s">
        <v>405</v>
      </c>
      <c r="E294" s="73">
        <f>45464.55-2821.77-21156-18000</f>
        <v>3486.7800000000061</v>
      </c>
      <c r="F294" s="32" t="s">
        <v>263</v>
      </c>
    </row>
    <row r="295" spans="1:7" ht="27.6" x14ac:dyDescent="0.25">
      <c r="C295" s="46" t="s">
        <v>257</v>
      </c>
      <c r="D295" s="58" t="s">
        <v>404</v>
      </c>
      <c r="E295" s="73">
        <v>5051.6099999999997</v>
      </c>
      <c r="F295" s="32" t="s">
        <v>263</v>
      </c>
    </row>
    <row r="296" spans="1:7" s="13" customFormat="1" ht="14.4" thickBot="1" x14ac:dyDescent="0.3">
      <c r="A296" s="26"/>
      <c r="B296" s="26"/>
      <c r="C296" s="48"/>
      <c r="D296" s="60"/>
      <c r="E296" s="76"/>
      <c r="F296" s="39"/>
      <c r="G296" s="19"/>
    </row>
    <row r="297" spans="1:7" s="100" customFormat="1" ht="13.8" x14ac:dyDescent="0.25">
      <c r="A297" s="95"/>
      <c r="B297" s="95"/>
      <c r="C297" s="96"/>
      <c r="D297" s="97"/>
      <c r="E297" s="98"/>
      <c r="F297" s="122"/>
      <c r="G297" s="99"/>
    </row>
    <row r="298" spans="1:7" s="10" customFormat="1" ht="27.6" x14ac:dyDescent="0.25">
      <c r="A298" s="24" t="s">
        <v>264</v>
      </c>
      <c r="B298" s="24" t="s">
        <v>265</v>
      </c>
      <c r="C298" s="46" t="s">
        <v>69</v>
      </c>
      <c r="D298" s="130" t="s">
        <v>449</v>
      </c>
      <c r="E298" s="73">
        <v>16301.57</v>
      </c>
      <c r="F298" s="32" t="s">
        <v>266</v>
      </c>
      <c r="G298" s="17"/>
    </row>
    <row r="299" spans="1:7" s="10" customFormat="1" ht="13.8" x14ac:dyDescent="0.25">
      <c r="A299" s="24"/>
      <c r="B299" s="24"/>
      <c r="C299" s="52"/>
      <c r="D299" s="37"/>
      <c r="E299" s="73"/>
      <c r="F299" s="32"/>
      <c r="G299" s="17"/>
    </row>
    <row r="300" spans="1:7" s="10" customFormat="1" ht="27.6" x14ac:dyDescent="0.25">
      <c r="A300" s="24"/>
      <c r="B300" s="24" t="s">
        <v>267</v>
      </c>
      <c r="C300" s="52" t="s">
        <v>8</v>
      </c>
      <c r="D300" s="58" t="s">
        <v>406</v>
      </c>
      <c r="E300" s="73">
        <v>7111.57</v>
      </c>
      <c r="F300" s="32" t="s">
        <v>268</v>
      </c>
      <c r="G300" s="17"/>
    </row>
    <row r="301" spans="1:7" s="10" customFormat="1" ht="27.6" x14ac:dyDescent="0.25">
      <c r="A301" s="24"/>
      <c r="B301" s="24"/>
      <c r="C301" s="52" t="s">
        <v>8</v>
      </c>
      <c r="D301" s="58" t="s">
        <v>407</v>
      </c>
      <c r="E301" s="73">
        <v>7558.99</v>
      </c>
      <c r="F301" s="32" t="s">
        <v>268</v>
      </c>
      <c r="G301" s="17"/>
    </row>
    <row r="302" spans="1:7" s="10" customFormat="1" ht="13.8" x14ac:dyDescent="0.25">
      <c r="A302" s="24"/>
      <c r="B302" s="24"/>
      <c r="C302" s="52"/>
      <c r="D302" s="37"/>
      <c r="E302" s="73"/>
      <c r="F302" s="32"/>
      <c r="G302" s="17"/>
    </row>
    <row r="303" spans="1:7" s="10" customFormat="1" ht="27.6" x14ac:dyDescent="0.25">
      <c r="A303" s="24"/>
      <c r="B303" s="24" t="s">
        <v>19</v>
      </c>
      <c r="C303" s="52" t="s">
        <v>8</v>
      </c>
      <c r="D303" s="37" t="s">
        <v>411</v>
      </c>
      <c r="E303" s="73">
        <f>1688.98-444.13</f>
        <v>1244.8499999999999</v>
      </c>
      <c r="F303" s="32" t="s">
        <v>269</v>
      </c>
      <c r="G303" s="17"/>
    </row>
    <row r="304" spans="1:7" s="10" customFormat="1" ht="41.4" x14ac:dyDescent="0.25">
      <c r="A304" s="24"/>
      <c r="B304" s="24"/>
      <c r="C304" s="46" t="s">
        <v>69</v>
      </c>
      <c r="D304" s="37" t="s">
        <v>410</v>
      </c>
      <c r="E304" s="73">
        <v>112.27</v>
      </c>
      <c r="F304" s="32" t="s">
        <v>270</v>
      </c>
      <c r="G304" s="17"/>
    </row>
    <row r="305" spans="1:7" s="10" customFormat="1" ht="13.8" x14ac:dyDescent="0.25">
      <c r="A305" s="24"/>
      <c r="B305" s="24"/>
      <c r="C305" s="52" t="s">
        <v>8</v>
      </c>
      <c r="D305" s="58" t="s">
        <v>408</v>
      </c>
      <c r="E305" s="73">
        <v>1795.24</v>
      </c>
      <c r="F305" s="32" t="s">
        <v>269</v>
      </c>
      <c r="G305" s="17"/>
    </row>
    <row r="306" spans="1:7" s="10" customFormat="1" ht="13.8" x14ac:dyDescent="0.25">
      <c r="A306" s="24"/>
      <c r="B306" s="24"/>
      <c r="C306" s="52"/>
      <c r="D306" s="37"/>
      <c r="E306" s="73"/>
      <c r="F306" s="32"/>
      <c r="G306" s="17"/>
    </row>
    <row r="307" spans="1:7" s="10" customFormat="1" ht="27.6" x14ac:dyDescent="0.25">
      <c r="A307" s="24"/>
      <c r="B307" s="24" t="s">
        <v>9</v>
      </c>
      <c r="C307" s="52" t="s">
        <v>8</v>
      </c>
      <c r="D307" s="37" t="s">
        <v>409</v>
      </c>
      <c r="E307" s="73">
        <f>7463.55-7063.55</f>
        <v>400</v>
      </c>
      <c r="F307" s="69" t="s">
        <v>271</v>
      </c>
      <c r="G307" s="17"/>
    </row>
    <row r="308" spans="1:7" s="118" customFormat="1" ht="14.4" thickBot="1" x14ac:dyDescent="0.3">
      <c r="A308" s="88"/>
      <c r="B308" s="88"/>
      <c r="C308" s="89"/>
      <c r="D308" s="117"/>
      <c r="E308" s="115"/>
      <c r="F308" s="124"/>
      <c r="G308" s="92"/>
    </row>
    <row r="309" spans="1:7" s="15" customFormat="1" ht="13.8" x14ac:dyDescent="0.25">
      <c r="A309" s="25"/>
      <c r="B309" s="25"/>
      <c r="C309" s="47"/>
      <c r="D309" s="59"/>
      <c r="E309" s="83"/>
      <c r="F309" s="38"/>
      <c r="G309" s="18"/>
    </row>
    <row r="310" spans="1:7" s="10" customFormat="1" ht="13.8" x14ac:dyDescent="0.25">
      <c r="A310" s="24"/>
      <c r="B310" s="24"/>
      <c r="C310" s="52"/>
      <c r="D310" s="37"/>
      <c r="E310" s="73"/>
      <c r="F310" s="32"/>
      <c r="G310" s="17"/>
    </row>
    <row r="311" spans="1:7" s="10" customFormat="1" ht="13.8" x14ac:dyDescent="0.25">
      <c r="A311" s="24"/>
      <c r="B311" s="24"/>
      <c r="C311" s="52"/>
      <c r="D311" s="37"/>
      <c r="E311" s="73"/>
      <c r="F311" s="32"/>
      <c r="G311" s="17"/>
    </row>
    <row r="312" spans="1:7" ht="13.8" x14ac:dyDescent="0.25"/>
    <row r="314" spans="1:7" s="7" customFormat="1" ht="17.25" customHeight="1" x14ac:dyDescent="0.25">
      <c r="A314" s="24"/>
      <c r="B314" s="24"/>
      <c r="C314" s="57"/>
      <c r="D314" s="67"/>
      <c r="E314" s="30"/>
      <c r="F314" s="44"/>
      <c r="G314" s="16"/>
    </row>
    <row r="317" spans="1:7" s="11" customFormat="1" ht="17.25" customHeight="1" x14ac:dyDescent="0.25">
      <c r="A317" s="24"/>
      <c r="B317" s="24"/>
      <c r="C317" s="52"/>
      <c r="D317" s="37"/>
      <c r="E317" s="73"/>
      <c r="F317" s="32"/>
      <c r="G317" s="17"/>
    </row>
    <row r="318" spans="1:7" s="11" customFormat="1" ht="17.25" customHeight="1" x14ac:dyDescent="0.25">
      <c r="A318" s="24"/>
      <c r="B318" s="24"/>
      <c r="C318" s="52"/>
      <c r="D318" s="37"/>
      <c r="E318" s="73"/>
      <c r="F318" s="32"/>
      <c r="G318" s="17"/>
    </row>
  </sheetData>
  <pageMargins left="0.19685039370078741" right="0.19685039370078741" top="0.59055118110236227" bottom="0.78740157480314965" header="0.15748031496062992" footer="0.15748031496062992"/>
  <pageSetup paperSize="8" scale="96" fitToHeight="9" orientation="landscape" r:id="rId1"/>
  <headerFooter>
    <oddHeader>&amp;C&amp;"Arial,Regular"&amp;A</oddHeader>
    <oddFooter>&amp;R&amp;"Arial,Regular"&amp;8&amp;Z
&amp;F
&amp;D</oddFooter>
  </headerFooter>
  <rowBreaks count="16" manualBreakCount="16">
    <brk id="5" max="14" man="1"/>
    <brk id="27" max="14" man="1"/>
    <brk id="30" max="14" man="1"/>
    <brk id="41" max="14" man="1"/>
    <brk id="70" max="14" man="1"/>
    <brk id="82" max="14" man="1"/>
    <brk id="102" max="14" man="1"/>
    <brk id="127" max="14" man="1"/>
    <brk id="138" max="14" man="1"/>
    <brk id="149" max="14" man="1"/>
    <brk id="159" max="14" man="1"/>
    <brk id="164" max="14" man="1"/>
    <brk id="215" max="14" man="1"/>
    <brk id="264" max="14" man="1"/>
    <brk id="283" max="14" man="1"/>
    <brk id="307"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7C83AAFBF22B4BB03E973EA2E90336" ma:contentTypeVersion="15" ma:contentTypeDescription="Create a new document." ma:contentTypeScope="" ma:versionID="6f50c2c7ec238f762ef8007875c3af17">
  <xsd:schema xmlns:xsd="http://www.w3.org/2001/XMLSchema" xmlns:xs="http://www.w3.org/2001/XMLSchema" xmlns:p="http://schemas.microsoft.com/office/2006/metadata/properties" xmlns:ns2="3d92d037-7cb7-4c47-aaf8-03448c6339f7" xmlns:ns3="3034bb7a-fb19-428f-8e2a-fead0e63f67c" targetNamespace="http://schemas.microsoft.com/office/2006/metadata/properties" ma:root="true" ma:fieldsID="7358bdec6b7480e528e9fc2a1c9ee126" ns2:_="" ns3:_="">
    <xsd:import namespace="3d92d037-7cb7-4c47-aaf8-03448c6339f7"/>
    <xsd:import namespace="3034bb7a-fb19-428f-8e2a-fead0e63f6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2d037-7cb7-4c47-aaf8-03448c633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2320741-ce4e-4c5d-a070-0d3d0dfa087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34bb7a-fb19-428f-8e2a-fead0e63f6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aeeb5f6-32f5-44c5-b933-45236c8df13b}" ma:internalName="TaxCatchAll" ma:showField="CatchAllData" ma:web="3034bb7a-fb19-428f-8e2a-fead0e63f6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034bb7a-fb19-428f-8e2a-fead0e63f67c" xsi:nil="true"/>
    <lcf76f155ced4ddcb4097134ff3c332f xmlns="3d92d037-7cb7-4c47-aaf8-03448c6339f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89037D-D886-4D64-8A0B-E37F75BB4A8F}">
  <ds:schemaRefs>
    <ds:schemaRef ds:uri="http://schemas.microsoft.com/sharepoint/v3/contenttype/forms"/>
  </ds:schemaRefs>
</ds:datastoreItem>
</file>

<file path=customXml/itemProps2.xml><?xml version="1.0" encoding="utf-8"?>
<ds:datastoreItem xmlns:ds="http://schemas.openxmlformats.org/officeDocument/2006/customXml" ds:itemID="{591E3274-972C-4C80-94E7-10F602466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2d037-7cb7-4c47-aaf8-03448c6339f7"/>
    <ds:schemaRef ds:uri="3034bb7a-fb19-428f-8e2a-fead0e63f6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730D87-5218-45FE-B5F3-050B148B5A47}">
  <ds:schemaRefs>
    <ds:schemaRef ds:uri="http://schemas.microsoft.com/office/2006/metadata/properties"/>
    <ds:schemaRef ds:uri="http://schemas.microsoft.com/office/infopath/2007/PartnerControls"/>
    <ds:schemaRef ds:uri="3034bb7a-fb19-428f-8e2a-fead0e63f67c"/>
    <ds:schemaRef ds:uri="3d92d037-7cb7-4c47-aaf8-03448c6339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As of 09.05.2024</vt:lpstr>
      <vt:lpstr>'As of 09.05.2024'!Print_Area</vt:lpstr>
      <vt:lpstr>'As of 09.05.2024'!Print_Titles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Stell</dc:creator>
  <cp:keywords/>
  <dc:description/>
  <cp:lastModifiedBy>Ruth Puentes</cp:lastModifiedBy>
  <cp:revision/>
  <dcterms:created xsi:type="dcterms:W3CDTF">2020-02-06T14:44:59Z</dcterms:created>
  <dcterms:modified xsi:type="dcterms:W3CDTF">2024-05-08T11:10:18Z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0x010100297C83AAFBF22B4BB03E973EA2E90336</vt:lpwstr>
  </property>
  <property fmtid="{D5CDD505-2E9C-101B-9397-08002B2CF9AE}" pid="3" name="MediaServiceImageTags">
    <vt:lpwstr/>
  </property>
</Properties>
</file>