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arboroughcouncil.sharepoint.com/sites/RegulatoryServices/Shared Documents/Environment Team/Air Quality/NOx tubes/dates and results/"/>
    </mc:Choice>
  </mc:AlternateContent>
  <xr:revisionPtr revIDLastSave="149" documentId="13_ncr:1_{1AA88303-9C77-4E12-9FAD-51604BE2114F}" xr6:coauthVersionLast="47" xr6:coauthVersionMax="47" xr10:uidLastSave="{B885ECF1-8571-4BF8-9311-163149758C60}"/>
  <bookViews>
    <workbookView xWindow="-19320" yWindow="-120" windowWidth="19440" windowHeight="15600" tabRatio="761" firstSheet="13" activeTab="13" xr2:uid="{00000000-000D-0000-FFFF-FFFF00000000}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website'!$A$4:$AK$38</definedName>
    <definedName name="_xlnm.Print_Area" localSheetId="0">'(01)'!$A$1:$G$88</definedName>
    <definedName name="_xlnm.Print_Area" localSheetId="1">'(02)'!$A$1:$G$55</definedName>
    <definedName name="_xlnm.Print_Area" localSheetId="2">'(03)'!$A$1:$H$64</definedName>
    <definedName name="_xlnm.Print_Area" localSheetId="3">'(04)'!$A$1:$I$58</definedName>
    <definedName name="_xlnm.Print_Area" localSheetId="4">'(05)'!$A$1:$G$57</definedName>
    <definedName name="_xlnm.Print_Area" localSheetId="5">'(06)'!$A$1:$G$57</definedName>
    <definedName name="_xlnm.Print_Area" localSheetId="6">'(07)'!$A$1:$G$58</definedName>
    <definedName name="_xlnm.Print_Area" localSheetId="7">'(08)'!$A$1:$G$56</definedName>
    <definedName name="_xlnm.Print_Area" localSheetId="8">'(09)'!$A$1:$G$58</definedName>
    <definedName name="_xlnm.Print_Area" localSheetId="9">'(10)'!$A$1:$G$86</definedName>
    <definedName name="_xlnm.Print_Area" localSheetId="10">'(11)'!$A$1:$G$59</definedName>
    <definedName name="_xlnm.Print_Area" localSheetId="11">'(12)'!$A$1:$H$56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42" l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D12" i="1"/>
  <c r="C12" i="1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C41" i="36"/>
  <c r="C42" i="36"/>
  <c r="C43" i="36"/>
  <c r="C44" i="36"/>
  <c r="C45" i="35"/>
  <c r="D45" i="35"/>
  <c r="C38" i="34"/>
  <c r="D38" i="34"/>
  <c r="C39" i="34"/>
  <c r="D39" i="34"/>
  <c r="C40" i="34"/>
  <c r="D40" i="34"/>
  <c r="C41" i="34"/>
  <c r="D41" i="34"/>
  <c r="C42" i="34"/>
  <c r="D42" i="34"/>
  <c r="C44" i="29"/>
  <c r="D44" i="29"/>
  <c r="C45" i="29"/>
  <c r="D45" i="29"/>
  <c r="C13" i="42"/>
  <c r="D13" i="42"/>
  <c r="C14" i="42"/>
  <c r="D14" i="42"/>
  <c r="C15" i="42"/>
  <c r="D15" i="42"/>
  <c r="C16" i="42"/>
  <c r="D16" i="42"/>
  <c r="C17" i="42"/>
  <c r="D17" i="42"/>
  <c r="C18" i="42"/>
  <c r="D18" i="42"/>
  <c r="C19" i="42"/>
  <c r="D19" i="42"/>
  <c r="C20" i="42"/>
  <c r="D20" i="42"/>
  <c r="C21" i="42"/>
  <c r="D21" i="42"/>
  <c r="C22" i="42"/>
  <c r="D22" i="42"/>
  <c r="C23" i="42"/>
  <c r="D23" i="42"/>
  <c r="C24" i="42"/>
  <c r="D24" i="42"/>
  <c r="C25" i="42"/>
  <c r="D25" i="42"/>
  <c r="C26" i="42"/>
  <c r="D26" i="42"/>
  <c r="C27" i="42"/>
  <c r="D27" i="42"/>
  <c r="C28" i="42"/>
  <c r="D28" i="42"/>
  <c r="C29" i="42"/>
  <c r="D29" i="42"/>
  <c r="C30" i="42"/>
  <c r="D30" i="42"/>
  <c r="C31" i="42"/>
  <c r="D31" i="42"/>
  <c r="C32" i="42"/>
  <c r="D32" i="42"/>
  <c r="C33" i="42"/>
  <c r="D33" i="42"/>
  <c r="C34" i="42"/>
  <c r="D34" i="42"/>
  <c r="C35" i="42"/>
  <c r="D35" i="42"/>
  <c r="C36" i="42"/>
  <c r="D36" i="42"/>
  <c r="C37" i="42"/>
  <c r="D37" i="42"/>
  <c r="C38" i="42"/>
  <c r="D38" i="42"/>
  <c r="C39" i="42"/>
  <c r="D39" i="42"/>
  <c r="C40" i="42"/>
  <c r="D40" i="42"/>
  <c r="C41" i="42"/>
  <c r="D41" i="42"/>
  <c r="C42" i="42"/>
  <c r="D42" i="42"/>
  <c r="C43" i="42"/>
  <c r="D43" i="42"/>
  <c r="C44" i="42"/>
  <c r="D44" i="42"/>
  <c r="C45" i="42"/>
  <c r="D45" i="42"/>
  <c r="C12" i="42"/>
  <c r="C44" i="43"/>
  <c r="D44" i="43"/>
  <c r="C45" i="43"/>
  <c r="D45" i="43"/>
  <c r="C15" i="30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C32" i="32"/>
  <c r="D32" i="32"/>
  <c r="C33" i="32"/>
  <c r="D33" i="32"/>
  <c r="C34" i="32"/>
  <c r="D34" i="32"/>
  <c r="C35" i="32"/>
  <c r="D35" i="32"/>
  <c r="C36" i="32"/>
  <c r="D36" i="32"/>
  <c r="C37" i="32"/>
  <c r="D37" i="32"/>
  <c r="C38" i="32"/>
  <c r="D38" i="32"/>
  <c r="C39" i="32"/>
  <c r="D39" i="32"/>
  <c r="C40" i="32"/>
  <c r="D40" i="32"/>
  <c r="C41" i="32"/>
  <c r="D41" i="32"/>
  <c r="C42" i="32"/>
  <c r="D42" i="32"/>
  <c r="C43" i="32"/>
  <c r="D43" i="32"/>
  <c r="C44" i="32"/>
  <c r="D44" i="32"/>
  <c r="C45" i="32"/>
  <c r="D45" i="32"/>
  <c r="D12" i="32"/>
  <c r="C12" i="32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C27" i="33"/>
  <c r="D27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5" i="33"/>
  <c r="D35" i="33"/>
  <c r="C36" i="33"/>
  <c r="D36" i="33"/>
  <c r="C37" i="33"/>
  <c r="D37" i="33"/>
  <c r="C38" i="33"/>
  <c r="D38" i="33"/>
  <c r="C39" i="33"/>
  <c r="D39" i="33"/>
  <c r="C40" i="33"/>
  <c r="D40" i="33"/>
  <c r="C41" i="33"/>
  <c r="D41" i="33"/>
  <c r="C42" i="33"/>
  <c r="D42" i="33"/>
  <c r="C43" i="33"/>
  <c r="D43" i="33"/>
  <c r="C44" i="33"/>
  <c r="D44" i="33"/>
  <c r="C45" i="33"/>
  <c r="D45" i="33"/>
  <c r="D12" i="33"/>
  <c r="C12" i="33"/>
  <c r="C15" i="34"/>
  <c r="D15" i="34"/>
  <c r="C21" i="35"/>
  <c r="D21" i="35"/>
  <c r="C34" i="37"/>
  <c r="D34" i="37"/>
  <c r="C28" i="37"/>
  <c r="D28" i="37"/>
  <c r="K7" i="37"/>
  <c r="K7" i="36"/>
  <c r="K7" i="35"/>
  <c r="K7" i="34"/>
  <c r="K7" i="33"/>
  <c r="K7" i="32"/>
  <c r="K7" i="31"/>
  <c r="K7" i="30"/>
  <c r="D12" i="42"/>
  <c r="AH36" i="28"/>
  <c r="G44" i="1"/>
  <c r="G45" i="1"/>
  <c r="G44" i="42"/>
  <c r="G45" i="42"/>
  <c r="B38" i="34"/>
  <c r="C31" i="28" s="1"/>
  <c r="C45" i="37"/>
  <c r="C44" i="37"/>
  <c r="C45" i="36"/>
  <c r="C44" i="35"/>
  <c r="C45" i="34"/>
  <c r="C44" i="34"/>
  <c r="C45" i="30"/>
  <c r="C44" i="30"/>
  <c r="AH37" i="28"/>
  <c r="AI37" i="28"/>
  <c r="AJ37" i="28"/>
  <c r="AH38" i="28"/>
  <c r="AI38" i="28"/>
  <c r="AJ38" i="28"/>
  <c r="C37" i="28"/>
  <c r="C38" i="28"/>
  <c r="D45" i="37"/>
  <c r="D44" i="37"/>
  <c r="G44" i="37"/>
  <c r="D45" i="36"/>
  <c r="D44" i="36"/>
  <c r="D44" i="35"/>
  <c r="D45" i="34"/>
  <c r="D44" i="34"/>
  <c r="D45" i="30"/>
  <c r="D44" i="30"/>
  <c r="G45" i="37"/>
  <c r="B45" i="37"/>
  <c r="B44" i="37"/>
  <c r="G45" i="36"/>
  <c r="B45" i="36"/>
  <c r="G44" i="36"/>
  <c r="B44" i="36"/>
  <c r="G45" i="35"/>
  <c r="B45" i="35"/>
  <c r="G44" i="35"/>
  <c r="B44" i="35"/>
  <c r="G45" i="34"/>
  <c r="B45" i="34"/>
  <c r="G44" i="34"/>
  <c r="B44" i="34"/>
  <c r="G45" i="33"/>
  <c r="B45" i="33"/>
  <c r="G44" i="33"/>
  <c r="B44" i="33"/>
  <c r="G45" i="32"/>
  <c r="B45" i="32"/>
  <c r="G44" i="32"/>
  <c r="B44" i="32"/>
  <c r="G45" i="31"/>
  <c r="B45" i="31"/>
  <c r="G44" i="31"/>
  <c r="B44" i="31"/>
  <c r="G45" i="30"/>
  <c r="B45" i="30"/>
  <c r="G44" i="30"/>
  <c r="B44" i="30"/>
  <c r="G44" i="43"/>
  <c r="G45" i="43"/>
  <c r="G45" i="29"/>
  <c r="G44" i="29"/>
  <c r="B45" i="29"/>
  <c r="B44" i="29"/>
  <c r="A35" i="29"/>
  <c r="A36" i="29"/>
  <c r="A37" i="29"/>
  <c r="A38" i="29"/>
  <c r="A39" i="29"/>
  <c r="A40" i="29"/>
  <c r="A41" i="29"/>
  <c r="A42" i="29"/>
  <c r="A43" i="29"/>
  <c r="A44" i="29"/>
  <c r="A45" i="29"/>
  <c r="N38" i="28"/>
  <c r="U37" i="28"/>
  <c r="Y38" i="28"/>
  <c r="P38" i="28"/>
  <c r="T37" i="28"/>
  <c r="Q37" i="28"/>
  <c r="T38" i="28"/>
  <c r="R37" i="28"/>
  <c r="X38" i="28"/>
  <c r="U38" i="28"/>
  <c r="O38" i="28"/>
  <c r="P37" i="28"/>
  <c r="Q38" i="28"/>
  <c r="Y37" i="28"/>
  <c r="S37" i="28"/>
  <c r="X37" i="28"/>
  <c r="N37" i="28"/>
  <c r="S38" i="28"/>
  <c r="O37" i="28"/>
  <c r="R38" i="28"/>
  <c r="Z38" i="28"/>
  <c r="AA38" i="28"/>
  <c r="AK38" i="28"/>
  <c r="AB38" i="28"/>
  <c r="AD38" i="28"/>
  <c r="Z37" i="28"/>
  <c r="AA37" i="28"/>
  <c r="AK37" i="28"/>
  <c r="AB37" i="28"/>
  <c r="AD37" i="28"/>
  <c r="K2" i="1"/>
  <c r="C7" i="1"/>
  <c r="D43" i="36"/>
  <c r="D42" i="36"/>
  <c r="D41" i="36"/>
  <c r="G41" i="36"/>
  <c r="D40" i="36"/>
  <c r="C40" i="36"/>
  <c r="G40" i="36"/>
  <c r="D39" i="36"/>
  <c r="C39" i="36"/>
  <c r="G39" i="36"/>
  <c r="D38" i="36"/>
  <c r="C38" i="36"/>
  <c r="G38" i="36"/>
  <c r="D37" i="36"/>
  <c r="C37" i="36"/>
  <c r="G37" i="36"/>
  <c r="D36" i="36"/>
  <c r="C36" i="36"/>
  <c r="D35" i="36"/>
  <c r="C35" i="36"/>
  <c r="G35" i="36"/>
  <c r="D34" i="36"/>
  <c r="C34" i="36"/>
  <c r="G34" i="36"/>
  <c r="D33" i="36"/>
  <c r="C33" i="36"/>
  <c r="G33" i="36"/>
  <c r="D32" i="36"/>
  <c r="C32" i="36"/>
  <c r="G32" i="36"/>
  <c r="D31" i="36"/>
  <c r="C31" i="36"/>
  <c r="D30" i="36"/>
  <c r="C30" i="36"/>
  <c r="G30" i="36"/>
  <c r="D29" i="36"/>
  <c r="C29" i="36"/>
  <c r="G29" i="36"/>
  <c r="D28" i="36"/>
  <c r="C28" i="36"/>
  <c r="G28" i="36"/>
  <c r="D27" i="36"/>
  <c r="C27" i="36"/>
  <c r="D26" i="36"/>
  <c r="C26" i="36"/>
  <c r="D25" i="36"/>
  <c r="C25" i="36"/>
  <c r="G25" i="36"/>
  <c r="D24" i="36"/>
  <c r="C24" i="36"/>
  <c r="G24" i="36"/>
  <c r="D23" i="36"/>
  <c r="C23" i="36"/>
  <c r="G23" i="36"/>
  <c r="D22" i="36"/>
  <c r="C22" i="36"/>
  <c r="G22" i="36"/>
  <c r="D21" i="36"/>
  <c r="C21" i="36"/>
  <c r="D20" i="36"/>
  <c r="C20" i="36"/>
  <c r="D19" i="36"/>
  <c r="C19" i="36"/>
  <c r="G19" i="36"/>
  <c r="D18" i="36"/>
  <c r="C18" i="36"/>
  <c r="G18" i="36"/>
  <c r="D17" i="36"/>
  <c r="C17" i="36"/>
  <c r="G17" i="36"/>
  <c r="D16" i="36"/>
  <c r="C16" i="36"/>
  <c r="G16" i="36"/>
  <c r="D15" i="36"/>
  <c r="C15" i="36"/>
  <c r="G15" i="36"/>
  <c r="D14" i="36"/>
  <c r="C14" i="36"/>
  <c r="D13" i="36"/>
  <c r="C13" i="36"/>
  <c r="D12" i="36"/>
  <c r="C12" i="36"/>
  <c r="G12" i="36"/>
  <c r="D43" i="35"/>
  <c r="C43" i="35"/>
  <c r="G43" i="35"/>
  <c r="D42" i="35"/>
  <c r="C42" i="35"/>
  <c r="G42" i="35"/>
  <c r="D41" i="35"/>
  <c r="C41" i="35"/>
  <c r="D40" i="35"/>
  <c r="C40" i="35"/>
  <c r="G40" i="35"/>
  <c r="D39" i="35"/>
  <c r="C39" i="35"/>
  <c r="G39" i="35"/>
  <c r="D38" i="35"/>
  <c r="C38" i="35"/>
  <c r="G38" i="35"/>
  <c r="D37" i="35"/>
  <c r="C37" i="35"/>
  <c r="D36" i="35"/>
  <c r="C36" i="35"/>
  <c r="G36" i="35"/>
  <c r="D35" i="35"/>
  <c r="C35" i="35"/>
  <c r="G35" i="35"/>
  <c r="D34" i="35"/>
  <c r="C34" i="35"/>
  <c r="G34" i="35"/>
  <c r="D33" i="35"/>
  <c r="C33" i="35"/>
  <c r="G33" i="35"/>
  <c r="D32" i="35"/>
  <c r="C32" i="35"/>
  <c r="G32" i="35"/>
  <c r="D31" i="35"/>
  <c r="C31" i="35"/>
  <c r="G31" i="35"/>
  <c r="D30" i="35"/>
  <c r="C30" i="35"/>
  <c r="D29" i="35"/>
  <c r="C29" i="35"/>
  <c r="G29" i="35"/>
  <c r="D28" i="35"/>
  <c r="C28" i="35"/>
  <c r="D27" i="35"/>
  <c r="C27" i="35"/>
  <c r="G27" i="35"/>
  <c r="D26" i="35"/>
  <c r="C26" i="35"/>
  <c r="G26" i="35"/>
  <c r="D25" i="35"/>
  <c r="C25" i="35"/>
  <c r="G25" i="35"/>
  <c r="D24" i="35"/>
  <c r="C24" i="35"/>
  <c r="G24" i="35"/>
  <c r="D23" i="35"/>
  <c r="C23" i="35"/>
  <c r="G23" i="35"/>
  <c r="D22" i="35"/>
  <c r="C22" i="35"/>
  <c r="D20" i="35"/>
  <c r="C20" i="35"/>
  <c r="D19" i="35"/>
  <c r="C19" i="35"/>
  <c r="G19" i="35" s="1"/>
  <c r="D18" i="35"/>
  <c r="C18" i="35"/>
  <c r="D17" i="35"/>
  <c r="C17" i="35"/>
  <c r="G17" i="35" s="1"/>
  <c r="D16" i="35"/>
  <c r="C16" i="35"/>
  <c r="D15" i="35"/>
  <c r="C15" i="35"/>
  <c r="D14" i="35"/>
  <c r="C14" i="35"/>
  <c r="G14" i="35" s="1"/>
  <c r="D13" i="35"/>
  <c r="C13" i="35"/>
  <c r="D12" i="35"/>
  <c r="C12" i="35"/>
  <c r="G12" i="35" s="1"/>
  <c r="D43" i="34"/>
  <c r="C43" i="34"/>
  <c r="G42" i="34"/>
  <c r="G38" i="34"/>
  <c r="D37" i="34"/>
  <c r="C37" i="34"/>
  <c r="D36" i="34"/>
  <c r="C36" i="34"/>
  <c r="G36" i="34"/>
  <c r="D35" i="34"/>
  <c r="C35" i="34"/>
  <c r="G35" i="34"/>
  <c r="D34" i="34"/>
  <c r="C34" i="34"/>
  <c r="G34" i="34"/>
  <c r="D33" i="34"/>
  <c r="C33" i="34"/>
  <c r="G33" i="34"/>
  <c r="D32" i="34"/>
  <c r="C32" i="34"/>
  <c r="G32" i="34"/>
  <c r="D31" i="34"/>
  <c r="C31" i="34"/>
  <c r="G31" i="34"/>
  <c r="D30" i="34"/>
  <c r="C30" i="34"/>
  <c r="D29" i="34"/>
  <c r="C29" i="34"/>
  <c r="G29" i="34"/>
  <c r="D28" i="34"/>
  <c r="C28" i="34"/>
  <c r="D27" i="34"/>
  <c r="C27" i="34"/>
  <c r="G27" i="34"/>
  <c r="D26" i="34"/>
  <c r="C26" i="34"/>
  <c r="D25" i="34"/>
  <c r="C25" i="34"/>
  <c r="D24" i="34"/>
  <c r="C24" i="34"/>
  <c r="D23" i="34"/>
  <c r="C23" i="34"/>
  <c r="G23" i="34"/>
  <c r="D22" i="34"/>
  <c r="C22" i="34"/>
  <c r="D21" i="34"/>
  <c r="C21" i="34"/>
  <c r="G21" i="34"/>
  <c r="D20" i="34"/>
  <c r="C20" i="34"/>
  <c r="D19" i="34"/>
  <c r="C19" i="34"/>
  <c r="G19" i="34"/>
  <c r="D18" i="34"/>
  <c r="C18" i="34"/>
  <c r="D17" i="34"/>
  <c r="C17" i="34"/>
  <c r="G17" i="34"/>
  <c r="D16" i="34"/>
  <c r="C16" i="34"/>
  <c r="D14" i="34"/>
  <c r="C14" i="34"/>
  <c r="D13" i="34"/>
  <c r="C13" i="34"/>
  <c r="G13" i="34" s="1"/>
  <c r="D12" i="34"/>
  <c r="C12" i="34"/>
  <c r="G43" i="36"/>
  <c r="B36" i="36"/>
  <c r="B35" i="36"/>
  <c r="B34" i="36"/>
  <c r="B33" i="36"/>
  <c r="B32" i="36"/>
  <c r="G26" i="36"/>
  <c r="B25" i="36"/>
  <c r="G21" i="36"/>
  <c r="G13" i="36"/>
  <c r="G41" i="35"/>
  <c r="G37" i="35"/>
  <c r="B36" i="35"/>
  <c r="B35" i="35"/>
  <c r="B34" i="35"/>
  <c r="B33" i="35"/>
  <c r="B32" i="35"/>
  <c r="G30" i="35"/>
  <c r="G28" i="35"/>
  <c r="B25" i="35"/>
  <c r="G22" i="35"/>
  <c r="G21" i="35"/>
  <c r="G20" i="35"/>
  <c r="G18" i="35"/>
  <c r="G15" i="35"/>
  <c r="G13" i="35"/>
  <c r="G43" i="34"/>
  <c r="G41" i="34"/>
  <c r="G40" i="34"/>
  <c r="G39" i="34"/>
  <c r="G37" i="34"/>
  <c r="B36" i="34"/>
  <c r="B35" i="34"/>
  <c r="B34" i="34"/>
  <c r="B33" i="34"/>
  <c r="B32" i="34"/>
  <c r="G30" i="34"/>
  <c r="G28" i="34"/>
  <c r="G25" i="34"/>
  <c r="B25" i="34"/>
  <c r="G24" i="34"/>
  <c r="G22" i="34"/>
  <c r="G20" i="34"/>
  <c r="G18" i="34"/>
  <c r="G16" i="34"/>
  <c r="G15" i="34"/>
  <c r="G14" i="34"/>
  <c r="G12" i="34"/>
  <c r="G29" i="32"/>
  <c r="G25" i="32"/>
  <c r="G17" i="32"/>
  <c r="D43" i="30"/>
  <c r="C43" i="30"/>
  <c r="D42" i="30"/>
  <c r="C42" i="30"/>
  <c r="G42" i="30"/>
  <c r="D41" i="30"/>
  <c r="C41" i="30"/>
  <c r="D40" i="30"/>
  <c r="C40" i="30"/>
  <c r="G40" i="30"/>
  <c r="D39" i="30"/>
  <c r="C39" i="30"/>
  <c r="D38" i="30"/>
  <c r="C38" i="30"/>
  <c r="G38" i="30"/>
  <c r="D37" i="30"/>
  <c r="C37" i="30"/>
  <c r="D36" i="30"/>
  <c r="C36" i="30"/>
  <c r="G36" i="30"/>
  <c r="D35" i="30"/>
  <c r="C35" i="30"/>
  <c r="D34" i="30"/>
  <c r="C34" i="30"/>
  <c r="G34" i="30"/>
  <c r="D33" i="30"/>
  <c r="C33" i="30"/>
  <c r="D32" i="30"/>
  <c r="C32" i="30"/>
  <c r="G32" i="30"/>
  <c r="D31" i="30"/>
  <c r="C31" i="30"/>
  <c r="D30" i="30"/>
  <c r="C30" i="30"/>
  <c r="G30" i="30"/>
  <c r="D29" i="30"/>
  <c r="C29" i="30"/>
  <c r="D28" i="30"/>
  <c r="C28" i="30"/>
  <c r="G28" i="30"/>
  <c r="D27" i="30"/>
  <c r="C27" i="30"/>
  <c r="D26" i="30"/>
  <c r="C26" i="30"/>
  <c r="G26" i="30"/>
  <c r="D25" i="30"/>
  <c r="C25" i="30"/>
  <c r="D24" i="30"/>
  <c r="C24" i="30"/>
  <c r="G24" i="30"/>
  <c r="D23" i="30"/>
  <c r="C23" i="30"/>
  <c r="D22" i="30"/>
  <c r="C22" i="30"/>
  <c r="G22" i="30"/>
  <c r="D21" i="30"/>
  <c r="C21" i="30"/>
  <c r="D20" i="30"/>
  <c r="C20" i="30"/>
  <c r="G20" i="30"/>
  <c r="D19" i="30"/>
  <c r="C19" i="30"/>
  <c r="D18" i="30"/>
  <c r="C18" i="30"/>
  <c r="G18" i="30"/>
  <c r="D17" i="30"/>
  <c r="C17" i="30"/>
  <c r="D16" i="30"/>
  <c r="C16" i="30"/>
  <c r="G16" i="30"/>
  <c r="D15" i="30"/>
  <c r="D14" i="30"/>
  <c r="C14" i="30"/>
  <c r="D13" i="30"/>
  <c r="C13" i="30"/>
  <c r="D12" i="30"/>
  <c r="C12" i="30"/>
  <c r="B36" i="33"/>
  <c r="B35" i="33"/>
  <c r="B34" i="33"/>
  <c r="B33" i="33"/>
  <c r="B32" i="33"/>
  <c r="B25" i="33"/>
  <c r="B36" i="32"/>
  <c r="B35" i="32"/>
  <c r="B34" i="32"/>
  <c r="B33" i="32"/>
  <c r="B32" i="32"/>
  <c r="B25" i="32"/>
  <c r="B36" i="31"/>
  <c r="B35" i="31"/>
  <c r="B34" i="31"/>
  <c r="B33" i="31"/>
  <c r="B32" i="31"/>
  <c r="B25" i="31"/>
  <c r="B36" i="30"/>
  <c r="B35" i="30"/>
  <c r="B34" i="30"/>
  <c r="B33" i="30"/>
  <c r="B32" i="30"/>
  <c r="B25" i="30"/>
  <c r="B36" i="29"/>
  <c r="B35" i="29"/>
  <c r="B34" i="29"/>
  <c r="B33" i="29"/>
  <c r="B32" i="29"/>
  <c r="B25" i="29"/>
  <c r="B36" i="43"/>
  <c r="B35" i="43"/>
  <c r="B34" i="43"/>
  <c r="B33" i="43"/>
  <c r="B32" i="43"/>
  <c r="B25" i="43"/>
  <c r="B25" i="42"/>
  <c r="B32" i="42"/>
  <c r="B33" i="42"/>
  <c r="B34" i="42"/>
  <c r="B35" i="42"/>
  <c r="B36" i="42"/>
  <c r="D43" i="29"/>
  <c r="C43" i="29"/>
  <c r="D42" i="29"/>
  <c r="C42" i="29"/>
  <c r="D41" i="29"/>
  <c r="C41" i="29"/>
  <c r="D40" i="29"/>
  <c r="C40" i="29"/>
  <c r="D39" i="29"/>
  <c r="C39" i="29"/>
  <c r="D38" i="29"/>
  <c r="C38" i="29"/>
  <c r="D37" i="29"/>
  <c r="C37" i="29"/>
  <c r="D36" i="29"/>
  <c r="C36" i="29"/>
  <c r="D35" i="29"/>
  <c r="C35" i="29"/>
  <c r="D34" i="29"/>
  <c r="C34" i="29"/>
  <c r="D33" i="29"/>
  <c r="C33" i="29"/>
  <c r="D32" i="29"/>
  <c r="C32" i="29"/>
  <c r="D31" i="29"/>
  <c r="C31" i="29"/>
  <c r="D30" i="29"/>
  <c r="C30" i="29"/>
  <c r="D29" i="29"/>
  <c r="C29" i="29"/>
  <c r="D28" i="29"/>
  <c r="C28" i="29"/>
  <c r="D27" i="29"/>
  <c r="C27" i="29"/>
  <c r="D26" i="29"/>
  <c r="C26" i="29"/>
  <c r="D25" i="29"/>
  <c r="C25" i="29"/>
  <c r="D24" i="29"/>
  <c r="C24" i="29"/>
  <c r="D23" i="29"/>
  <c r="C23" i="29"/>
  <c r="D22" i="29"/>
  <c r="C22" i="29"/>
  <c r="D21" i="29"/>
  <c r="C21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D13" i="29"/>
  <c r="C13" i="29"/>
  <c r="D12" i="29"/>
  <c r="C12" i="29"/>
  <c r="G43" i="32"/>
  <c r="G41" i="32"/>
  <c r="G39" i="32"/>
  <c r="G37" i="32"/>
  <c r="G35" i="32"/>
  <c r="G33" i="32"/>
  <c r="G31" i="32"/>
  <c r="G27" i="32"/>
  <c r="G26" i="32"/>
  <c r="G22" i="32"/>
  <c r="G21" i="32"/>
  <c r="G20" i="32"/>
  <c r="G19" i="32"/>
  <c r="G18" i="32"/>
  <c r="G16" i="32"/>
  <c r="G15" i="32"/>
  <c r="G14" i="32"/>
  <c r="G43" i="33"/>
  <c r="G42" i="33"/>
  <c r="G41" i="33"/>
  <c r="G40" i="33"/>
  <c r="G39" i="33"/>
  <c r="G37" i="33"/>
  <c r="G36" i="33"/>
  <c r="G34" i="33"/>
  <c r="G30" i="33"/>
  <c r="G28" i="33"/>
  <c r="G26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41" i="31"/>
  <c r="G37" i="31"/>
  <c r="G33" i="31"/>
  <c r="G28" i="31"/>
  <c r="G26" i="31"/>
  <c r="G23" i="31"/>
  <c r="G19" i="31"/>
  <c r="G15" i="31"/>
  <c r="D43" i="43"/>
  <c r="C43" i="43"/>
  <c r="D42" i="43"/>
  <c r="C42" i="43"/>
  <c r="G42" i="43"/>
  <c r="D41" i="43"/>
  <c r="C41" i="43"/>
  <c r="G41" i="43"/>
  <c r="D40" i="43"/>
  <c r="C40" i="43"/>
  <c r="G40" i="43"/>
  <c r="D39" i="43"/>
  <c r="C39" i="43"/>
  <c r="D38" i="43"/>
  <c r="C38" i="43"/>
  <c r="G38" i="43"/>
  <c r="D37" i="43"/>
  <c r="C37" i="43"/>
  <c r="G37" i="43"/>
  <c r="D36" i="43"/>
  <c r="C36" i="43"/>
  <c r="G36" i="43"/>
  <c r="D35" i="43"/>
  <c r="C35" i="43"/>
  <c r="G35" i="43"/>
  <c r="D34" i="43"/>
  <c r="C34" i="43"/>
  <c r="D33" i="43"/>
  <c r="C33" i="43"/>
  <c r="G33" i="43"/>
  <c r="D32" i="43"/>
  <c r="C32" i="43"/>
  <c r="G32" i="43"/>
  <c r="D31" i="43"/>
  <c r="C31" i="43"/>
  <c r="G31" i="43"/>
  <c r="D30" i="43"/>
  <c r="C30" i="43"/>
  <c r="G30" i="43"/>
  <c r="D29" i="43"/>
  <c r="C29" i="43"/>
  <c r="G29" i="43"/>
  <c r="D28" i="43"/>
  <c r="C28" i="43"/>
  <c r="G28" i="43"/>
  <c r="D27" i="43"/>
  <c r="C27" i="43"/>
  <c r="G27" i="43"/>
  <c r="D26" i="43"/>
  <c r="C26" i="43"/>
  <c r="G26" i="43"/>
  <c r="D25" i="43"/>
  <c r="C25" i="43"/>
  <c r="G25" i="43"/>
  <c r="D24" i="43"/>
  <c r="C24" i="43"/>
  <c r="G24" i="43"/>
  <c r="D23" i="43"/>
  <c r="C23" i="43"/>
  <c r="G23" i="43"/>
  <c r="D22" i="43"/>
  <c r="C22" i="43"/>
  <c r="G22" i="43"/>
  <c r="D21" i="43"/>
  <c r="C21" i="43"/>
  <c r="G21" i="43"/>
  <c r="D20" i="43"/>
  <c r="C20" i="43"/>
  <c r="G20" i="43"/>
  <c r="D19" i="43"/>
  <c r="C19" i="43"/>
  <c r="G19" i="43"/>
  <c r="D18" i="43"/>
  <c r="C18" i="43"/>
  <c r="G18" i="43"/>
  <c r="D17" i="43"/>
  <c r="C17" i="43"/>
  <c r="G17" i="43"/>
  <c r="D16" i="43"/>
  <c r="C16" i="43"/>
  <c r="G16" i="43"/>
  <c r="D15" i="43"/>
  <c r="C15" i="43"/>
  <c r="D14" i="43"/>
  <c r="C14" i="43"/>
  <c r="G14" i="43"/>
  <c r="D13" i="43"/>
  <c r="C13" i="43"/>
  <c r="G13" i="43"/>
  <c r="D12" i="43"/>
  <c r="C12" i="43"/>
  <c r="G12" i="43"/>
  <c r="G42" i="32"/>
  <c r="G40" i="32"/>
  <c r="G38" i="32"/>
  <c r="G36" i="32"/>
  <c r="G34" i="32"/>
  <c r="G32" i="32"/>
  <c r="G30" i="32"/>
  <c r="G28" i="32"/>
  <c r="G24" i="32"/>
  <c r="G23" i="32"/>
  <c r="G13" i="32"/>
  <c r="G12" i="32"/>
  <c r="G42" i="31"/>
  <c r="G40" i="31"/>
  <c r="G38" i="31"/>
  <c r="G36" i="31"/>
  <c r="G34" i="31"/>
  <c r="G32" i="31"/>
  <c r="G24" i="31"/>
  <c r="G22" i="31"/>
  <c r="G20" i="31"/>
  <c r="G18" i="31"/>
  <c r="G14" i="31"/>
  <c r="G43" i="30"/>
  <c r="G41" i="30"/>
  <c r="G39" i="30"/>
  <c r="G37" i="30"/>
  <c r="G35" i="30"/>
  <c r="G33" i="30"/>
  <c r="G31" i="30"/>
  <c r="G29" i="30"/>
  <c r="G27" i="30"/>
  <c r="G25" i="30"/>
  <c r="G23" i="30"/>
  <c r="G21" i="30"/>
  <c r="G19" i="30"/>
  <c r="G17" i="30"/>
  <c r="G15" i="30"/>
  <c r="G13" i="30"/>
  <c r="G35" i="29"/>
  <c r="A34" i="29"/>
  <c r="A33" i="29"/>
  <c r="G33" i="29"/>
  <c r="A32" i="29"/>
  <c r="G31" i="29"/>
  <c r="A31" i="29"/>
  <c r="A30" i="29"/>
  <c r="G30" i="29"/>
  <c r="G29" i="29"/>
  <c r="A29" i="29"/>
  <c r="A28" i="29"/>
  <c r="G28" i="29"/>
  <c r="G27" i="29"/>
  <c r="A27" i="29"/>
  <c r="A26" i="29"/>
  <c r="G26" i="29"/>
  <c r="G25" i="29"/>
  <c r="A25" i="29"/>
  <c r="A24" i="29"/>
  <c r="G24" i="29"/>
  <c r="A23" i="29"/>
  <c r="G23" i="29"/>
  <c r="A22" i="29"/>
  <c r="G22" i="29"/>
  <c r="A21" i="29"/>
  <c r="G21" i="29"/>
  <c r="A20" i="29"/>
  <c r="G20" i="29"/>
  <c r="A19" i="29"/>
  <c r="G19" i="29"/>
  <c r="A18" i="29"/>
  <c r="G18" i="29"/>
  <c r="A17" i="29"/>
  <c r="G17" i="29"/>
  <c r="A16" i="29"/>
  <c r="G16" i="29"/>
  <c r="A15" i="29"/>
  <c r="G15" i="29"/>
  <c r="A14" i="29"/>
  <c r="G14" i="29"/>
  <c r="A13" i="29"/>
  <c r="G13" i="29"/>
  <c r="A12" i="29"/>
  <c r="G12" i="29"/>
  <c r="G43" i="43"/>
  <c r="G39" i="43"/>
  <c r="G34" i="43"/>
  <c r="G15" i="43"/>
  <c r="G14" i="30"/>
  <c r="G16" i="35"/>
  <c r="G43" i="31"/>
  <c r="G32" i="29"/>
  <c r="G34" i="29"/>
  <c r="AG37" i="28"/>
  <c r="AF37" i="28"/>
  <c r="AG38" i="28"/>
  <c r="AF38" i="28"/>
  <c r="K45" i="1"/>
  <c r="A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A13" i="1"/>
  <c r="K44" i="1"/>
  <c r="A44" i="1"/>
  <c r="K42" i="1"/>
  <c r="K40" i="1"/>
  <c r="A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G42" i="36"/>
  <c r="G26" i="34"/>
  <c r="G25" i="33"/>
  <c r="G27" i="33"/>
  <c r="G29" i="33"/>
  <c r="G31" i="33"/>
  <c r="G32" i="33"/>
  <c r="G33" i="33"/>
  <c r="G35" i="33"/>
  <c r="G38" i="33"/>
  <c r="G16" i="31"/>
  <c r="G17" i="31"/>
  <c r="G21" i="31"/>
  <c r="G25" i="31"/>
  <c r="G27" i="31"/>
  <c r="G29" i="31"/>
  <c r="G30" i="31"/>
  <c r="G13" i="31"/>
  <c r="G31" i="31"/>
  <c r="G35" i="31"/>
  <c r="G39" i="31"/>
  <c r="G36" i="29"/>
  <c r="G37" i="29"/>
  <c r="G38" i="29"/>
  <c r="G39" i="29"/>
  <c r="G40" i="29"/>
  <c r="G41" i="29"/>
  <c r="G42" i="29"/>
  <c r="G43" i="29"/>
  <c r="G13" i="42"/>
  <c r="G19" i="42"/>
  <c r="G26" i="42"/>
  <c r="G39" i="42"/>
  <c r="G34" i="42"/>
  <c r="G15" i="42"/>
  <c r="G23" i="42"/>
  <c r="G30" i="42"/>
  <c r="G12" i="1"/>
  <c r="G37" i="42"/>
  <c r="G17" i="42"/>
  <c r="G21" i="42"/>
  <c r="A32" i="1"/>
  <c r="A36" i="1"/>
  <c r="A28" i="1"/>
  <c r="G14" i="36"/>
  <c r="G20" i="36"/>
  <c r="G27" i="36"/>
  <c r="G31" i="36"/>
  <c r="G36" i="36"/>
  <c r="A20" i="1"/>
  <c r="A24" i="1"/>
  <c r="A16" i="1"/>
  <c r="A42" i="1"/>
  <c r="A38" i="1"/>
  <c r="A34" i="1"/>
  <c r="A30" i="1"/>
  <c r="A26" i="1"/>
  <c r="A22" i="1"/>
  <c r="A18" i="1"/>
  <c r="A14" i="1"/>
  <c r="G19" i="1"/>
  <c r="G15" i="1"/>
  <c r="A12" i="1"/>
  <c r="AE37" i="28"/>
  <c r="AE38" i="28"/>
  <c r="G17" i="1"/>
  <c r="G13" i="1"/>
  <c r="A43" i="1"/>
  <c r="A41" i="1"/>
  <c r="A39" i="1"/>
  <c r="G38" i="1"/>
  <c r="A37" i="1"/>
  <c r="A35" i="1"/>
  <c r="A33" i="1"/>
  <c r="A31" i="1"/>
  <c r="A29" i="1"/>
  <c r="A27" i="1"/>
  <c r="A25" i="1"/>
  <c r="A23" i="1"/>
  <c r="A21" i="1"/>
  <c r="A19" i="1"/>
  <c r="A17" i="1"/>
  <c r="A15" i="1"/>
  <c r="G39" i="1"/>
  <c r="G31" i="1"/>
  <c r="G23" i="1"/>
  <c r="G43" i="1"/>
  <c r="G41" i="1"/>
  <c r="G27" i="1"/>
  <c r="G25" i="1"/>
  <c r="G22" i="1"/>
  <c r="G35" i="1"/>
  <c r="G33" i="1"/>
  <c r="G30" i="1"/>
  <c r="G14" i="1"/>
  <c r="G42" i="1"/>
  <c r="G37" i="1"/>
  <c r="G34" i="1"/>
  <c r="G29" i="1"/>
  <c r="G26" i="1"/>
  <c r="G21" i="1"/>
  <c r="G18" i="1"/>
  <c r="G43" i="42"/>
  <c r="G41" i="42"/>
  <c r="G40" i="1"/>
  <c r="G36" i="1"/>
  <c r="G32" i="1"/>
  <c r="G28" i="1"/>
  <c r="G24" i="1"/>
  <c r="G20" i="1"/>
  <c r="G16" i="1"/>
  <c r="G12" i="42"/>
  <c r="G14" i="42"/>
  <c r="G16" i="42"/>
  <c r="G18" i="42"/>
  <c r="G20" i="42"/>
  <c r="G22" i="42"/>
  <c r="G24" i="42"/>
  <c r="G28" i="42"/>
  <c r="G32" i="42"/>
  <c r="G36" i="42"/>
  <c r="G38" i="42"/>
  <c r="G40" i="42"/>
  <c r="G42" i="42"/>
  <c r="G25" i="42"/>
  <c r="G27" i="42"/>
  <c r="G29" i="42"/>
  <c r="G31" i="42"/>
  <c r="G33" i="42"/>
  <c r="G35" i="42"/>
  <c r="AI36" i="28"/>
  <c r="AJ36" i="28" s="1"/>
  <c r="C43" i="37"/>
  <c r="D43" i="37"/>
  <c r="P36" i="28"/>
  <c r="Y36" i="28"/>
  <c r="X36" i="28"/>
  <c r="U36" i="28"/>
  <c r="Q36" i="28"/>
  <c r="O36" i="28"/>
  <c r="T36" i="28"/>
  <c r="S36" i="28"/>
  <c r="R36" i="28"/>
  <c r="N36" i="28"/>
  <c r="G43" i="37"/>
  <c r="AD36" i="28"/>
  <c r="Z36" i="28"/>
  <c r="AA36" i="28"/>
  <c r="AB36" i="28"/>
  <c r="C35" i="37"/>
  <c r="C36" i="37"/>
  <c r="C37" i="37"/>
  <c r="C38" i="37"/>
  <c r="C39" i="37"/>
  <c r="C40" i="37"/>
  <c r="C41" i="37"/>
  <c r="C42" i="37"/>
  <c r="D37" i="37"/>
  <c r="D38" i="37"/>
  <c r="D39" i="37"/>
  <c r="D40" i="37"/>
  <c r="D41" i="37"/>
  <c r="D42" i="37"/>
  <c r="AG36" i="28"/>
  <c r="AF36" i="28"/>
  <c r="AK36" i="28"/>
  <c r="AE36" i="28"/>
  <c r="AI35" i="28"/>
  <c r="AH35" i="28"/>
  <c r="AJ35" i="28"/>
  <c r="AI34" i="28"/>
  <c r="AH34" i="28"/>
  <c r="AJ34" i="28"/>
  <c r="AI33" i="28"/>
  <c r="AH33" i="28"/>
  <c r="AJ33" i="28"/>
  <c r="AI32" i="28"/>
  <c r="AH32" i="28"/>
  <c r="AJ32" i="28"/>
  <c r="AI31" i="28"/>
  <c r="AH31" i="28"/>
  <c r="AJ31" i="28"/>
  <c r="AI30" i="28"/>
  <c r="AH30" i="28"/>
  <c r="AJ30" i="28"/>
  <c r="V33" i="28"/>
  <c r="Q33" i="28"/>
  <c r="N30" i="28"/>
  <c r="Y31" i="28"/>
  <c r="O32" i="28"/>
  <c r="X33" i="28"/>
  <c r="S32" i="28"/>
  <c r="S31" i="28"/>
  <c r="V30" i="28"/>
  <c r="Y32" i="28"/>
  <c r="P35" i="28"/>
  <c r="Q35" i="28"/>
  <c r="Q32" i="28"/>
  <c r="O33" i="28"/>
  <c r="R33" i="28"/>
  <c r="O35" i="28"/>
  <c r="U35" i="28"/>
  <c r="X35" i="28"/>
  <c r="X30" i="28"/>
  <c r="T34" i="28"/>
  <c r="R30" i="28"/>
  <c r="R35" i="28"/>
  <c r="V32" i="28"/>
  <c r="N35" i="28"/>
  <c r="V31" i="28"/>
  <c r="P33" i="28"/>
  <c r="Y34" i="28"/>
  <c r="O31" i="28"/>
  <c r="N34" i="28"/>
  <c r="P30" i="28"/>
  <c r="O34" i="28"/>
  <c r="T30" i="28"/>
  <c r="R32" i="28"/>
  <c r="Y30" i="28"/>
  <c r="T35" i="28"/>
  <c r="X32" i="28"/>
  <c r="Y33" i="28"/>
  <c r="W33" i="28"/>
  <c r="U30" i="28"/>
  <c r="N33" i="28"/>
  <c r="O30" i="28"/>
  <c r="X31" i="28"/>
  <c r="R31" i="28"/>
  <c r="W30" i="28"/>
  <c r="T32" i="28"/>
  <c r="U33" i="28"/>
  <c r="X34" i="28"/>
  <c r="U32" i="28"/>
  <c r="V35" i="28"/>
  <c r="S34" i="28"/>
  <c r="S33" i="28"/>
  <c r="S30" i="28"/>
  <c r="U31" i="28"/>
  <c r="V34" i="28"/>
  <c r="Q34" i="28"/>
  <c r="U34" i="28"/>
  <c r="P34" i="28"/>
  <c r="Q30" i="28"/>
  <c r="W31" i="28"/>
  <c r="S35" i="28"/>
  <c r="T31" i="28"/>
  <c r="P31" i="28"/>
  <c r="W35" i="28"/>
  <c r="W32" i="28"/>
  <c r="Q31" i="28"/>
  <c r="W34" i="28"/>
  <c r="N31" i="28"/>
  <c r="P32" i="28"/>
  <c r="N32" i="28"/>
  <c r="T33" i="28"/>
  <c r="Y35" i="28"/>
  <c r="R34" i="28"/>
  <c r="AB35" i="28"/>
  <c r="AD35" i="28"/>
  <c r="Z35" i="28"/>
  <c r="AA35" i="28"/>
  <c r="Z34" i="28"/>
  <c r="AA34" i="28"/>
  <c r="AB34" i="28"/>
  <c r="AD34" i="28"/>
  <c r="Z33" i="28"/>
  <c r="AA33" i="28"/>
  <c r="AB33" i="28"/>
  <c r="AD33" i="28"/>
  <c r="Z32" i="28"/>
  <c r="AA32" i="28"/>
  <c r="AB32" i="28"/>
  <c r="AD32" i="28"/>
  <c r="Z31" i="28"/>
  <c r="AA31" i="28"/>
  <c r="AB31" i="28"/>
  <c r="AD31" i="28"/>
  <c r="Z30" i="28"/>
  <c r="AA30" i="28"/>
  <c r="AB30" i="28"/>
  <c r="AD30" i="28"/>
  <c r="G42" i="37"/>
  <c r="G40" i="37"/>
  <c r="G37" i="37"/>
  <c r="AG30" i="28"/>
  <c r="AF30" i="28"/>
  <c r="AG32" i="28"/>
  <c r="AF32" i="28"/>
  <c r="AG34" i="28"/>
  <c r="AF34" i="28"/>
  <c r="AG35" i="28"/>
  <c r="AF35" i="28"/>
  <c r="AG31" i="28"/>
  <c r="AF31" i="28"/>
  <c r="AG33" i="28"/>
  <c r="AF33" i="28"/>
  <c r="AK35" i="28"/>
  <c r="AK34" i="28"/>
  <c r="AK33" i="28"/>
  <c r="AK32" i="28"/>
  <c r="AK31" i="28"/>
  <c r="AK30" i="28"/>
  <c r="AE35" i="28"/>
  <c r="AE34" i="28"/>
  <c r="AE33" i="28"/>
  <c r="AE32" i="28"/>
  <c r="AE31" i="28"/>
  <c r="AE30" i="28"/>
  <c r="G38" i="37"/>
  <c r="G39" i="37"/>
  <c r="G41" i="37"/>
  <c r="C28" i="28"/>
  <c r="AH28" i="28"/>
  <c r="AI28" i="28"/>
  <c r="C29" i="28"/>
  <c r="AH29" i="28"/>
  <c r="AI29" i="28"/>
  <c r="D35" i="37"/>
  <c r="D36" i="37"/>
  <c r="B48" i="37"/>
  <c r="B48" i="36"/>
  <c r="B48" i="1"/>
  <c r="B46" i="35"/>
  <c r="B49" i="34"/>
  <c r="B48" i="33"/>
  <c r="B48" i="32"/>
  <c r="Y28" i="28"/>
  <c r="W28" i="28"/>
  <c r="W29" i="28"/>
  <c r="V28" i="28"/>
  <c r="U29" i="28"/>
  <c r="R29" i="28"/>
  <c r="X28" i="28"/>
  <c r="R28" i="28"/>
  <c r="T29" i="28"/>
  <c r="X29" i="28"/>
  <c r="S28" i="28"/>
  <c r="P28" i="28"/>
  <c r="S29" i="28"/>
  <c r="P29" i="28"/>
  <c r="V29" i="28"/>
  <c r="N29" i="28"/>
  <c r="Q28" i="28"/>
  <c r="Q29" i="28"/>
  <c r="N28" i="28"/>
  <c r="O28" i="28"/>
  <c r="U28" i="28"/>
  <c r="O29" i="28"/>
  <c r="T28" i="28"/>
  <c r="Y29" i="28"/>
  <c r="AJ29" i="28"/>
  <c r="AJ28" i="28"/>
  <c r="Z29" i="28"/>
  <c r="AA29" i="28"/>
  <c r="AB29" i="28"/>
  <c r="AD29" i="28"/>
  <c r="AD28" i="28"/>
  <c r="Z28" i="28"/>
  <c r="AA28" i="28"/>
  <c r="AB28" i="28"/>
  <c r="G36" i="37"/>
  <c r="G35" i="37"/>
  <c r="C16" i="37"/>
  <c r="V27" i="28"/>
  <c r="R9" i="28"/>
  <c r="R11" i="28"/>
  <c r="R21" i="28"/>
  <c r="R5" i="28"/>
  <c r="U24" i="28"/>
  <c r="R7" i="28"/>
  <c r="W27" i="28"/>
  <c r="R12" i="28"/>
  <c r="R10" i="28"/>
  <c r="V24" i="28"/>
  <c r="V25" i="28"/>
  <c r="N6" i="28"/>
  <c r="U22" i="28"/>
  <c r="U25" i="28"/>
  <c r="R8" i="28"/>
  <c r="W25" i="28"/>
  <c r="U23" i="28"/>
  <c r="R6" i="28"/>
  <c r="V26" i="28"/>
  <c r="W24" i="28"/>
  <c r="U26" i="28"/>
  <c r="U27" i="28"/>
  <c r="W26" i="28"/>
  <c r="R13" i="28"/>
  <c r="AK29" i="28"/>
  <c r="AK28" i="28"/>
  <c r="AE28" i="28"/>
  <c r="AF29" i="28"/>
  <c r="AG29" i="28"/>
  <c r="AF28" i="28"/>
  <c r="AG28" i="28"/>
  <c r="AE29" i="28"/>
  <c r="D32" i="37"/>
  <c r="D33" i="37"/>
  <c r="C27" i="37"/>
  <c r="C29" i="37"/>
  <c r="C30" i="37"/>
  <c r="C31" i="37"/>
  <c r="C32" i="37"/>
  <c r="C33" i="37"/>
  <c r="Q25" i="28"/>
  <c r="R27" i="28"/>
  <c r="T26" i="28"/>
  <c r="T27" i="28"/>
  <c r="Q27" i="28"/>
  <c r="O25" i="28"/>
  <c r="S26" i="28"/>
  <c r="R26" i="28"/>
  <c r="O27" i="28"/>
  <c r="P25" i="28"/>
  <c r="N25" i="28"/>
  <c r="S27" i="28"/>
  <c r="X25" i="28"/>
  <c r="P27" i="28"/>
  <c r="N26" i="28"/>
  <c r="P26" i="28"/>
  <c r="R25" i="28"/>
  <c r="N27" i="28"/>
  <c r="X27" i="28"/>
  <c r="T25" i="28"/>
  <c r="X26" i="28"/>
  <c r="Q26" i="28"/>
  <c r="S25" i="28"/>
  <c r="O26" i="28"/>
  <c r="C27" i="28"/>
  <c r="C26" i="28"/>
  <c r="C25" i="28"/>
  <c r="AH25" i="28"/>
  <c r="AI25" i="28"/>
  <c r="AJ25" i="28"/>
  <c r="AH26" i="28"/>
  <c r="AI26" i="28"/>
  <c r="AJ26" i="28"/>
  <c r="AH27" i="28"/>
  <c r="AI27" i="28"/>
  <c r="AJ27" i="28"/>
  <c r="AK27" i="28"/>
  <c r="Y27" i="28"/>
  <c r="Y26" i="28"/>
  <c r="Y25" i="28"/>
  <c r="Y24" i="28"/>
  <c r="AB27" i="28"/>
  <c r="AD27" i="28"/>
  <c r="Z27" i="28"/>
  <c r="AA27" i="28"/>
  <c r="AD26" i="28"/>
  <c r="AB26" i="28"/>
  <c r="Z26" i="28"/>
  <c r="AA26" i="28"/>
  <c r="AB25" i="28"/>
  <c r="AD25" i="28"/>
  <c r="Z25" i="28"/>
  <c r="AA25" i="28"/>
  <c r="G34" i="37"/>
  <c r="G32" i="37"/>
  <c r="G33" i="37"/>
  <c r="AK26" i="28"/>
  <c r="AK25" i="28"/>
  <c r="AE26" i="28"/>
  <c r="AG26" i="28"/>
  <c r="AF26" i="28"/>
  <c r="AF25" i="28"/>
  <c r="AG25" i="28"/>
  <c r="AF27" i="28"/>
  <c r="AG27" i="28"/>
  <c r="AE25" i="28"/>
  <c r="AE27" i="28"/>
  <c r="Y23" i="28"/>
  <c r="Y22" i="28"/>
  <c r="AH24" i="28"/>
  <c r="AI24" i="28"/>
  <c r="AJ24" i="28"/>
  <c r="AK24" i="28"/>
  <c r="X8" i="28"/>
  <c r="Y8" i="28"/>
  <c r="P24" i="28"/>
  <c r="R24" i="28"/>
  <c r="N24" i="28"/>
  <c r="T24" i="28"/>
  <c r="X24" i="28"/>
  <c r="O24" i="28"/>
  <c r="S24" i="28"/>
  <c r="Q24" i="28"/>
  <c r="Z24" i="28"/>
  <c r="AA24" i="28"/>
  <c r="AB24" i="28"/>
  <c r="AD24" i="28"/>
  <c r="W22" i="28"/>
  <c r="W23" i="28"/>
  <c r="P23" i="28"/>
  <c r="X23" i="28"/>
  <c r="V22" i="28"/>
  <c r="Q22" i="28"/>
  <c r="T22" i="28"/>
  <c r="X22" i="28"/>
  <c r="R23" i="28"/>
  <c r="N22" i="28"/>
  <c r="S22" i="28"/>
  <c r="Q23" i="28"/>
  <c r="V23" i="28"/>
  <c r="R22" i="28"/>
  <c r="T23" i="28"/>
  <c r="O23" i="28"/>
  <c r="N23" i="28"/>
  <c r="P22" i="28"/>
  <c r="O22" i="28"/>
  <c r="S23" i="28"/>
  <c r="AF24" i="28"/>
  <c r="AG24" i="28"/>
  <c r="AE24" i="28"/>
  <c r="AH22" i="28"/>
  <c r="AI22" i="28"/>
  <c r="AJ22" i="28" s="1"/>
  <c r="AH23" i="28"/>
  <c r="AI23" i="28"/>
  <c r="AJ23" i="28" s="1"/>
  <c r="AK23" i="28"/>
  <c r="AH21" i="28"/>
  <c r="AI21" i="28"/>
  <c r="AJ21" i="28"/>
  <c r="S21" i="28"/>
  <c r="C21" i="28"/>
  <c r="V21" i="28"/>
  <c r="T21" i="28"/>
  <c r="X21" i="28"/>
  <c r="Y21" i="28"/>
  <c r="P21" i="28"/>
  <c r="Q21" i="28"/>
  <c r="U21" i="28"/>
  <c r="N21" i="28"/>
  <c r="O21" i="28"/>
  <c r="W21" i="28"/>
  <c r="Z21" i="28"/>
  <c r="AA21" i="28"/>
  <c r="AB21" i="28"/>
  <c r="AD21" i="28"/>
  <c r="AG21" i="28"/>
  <c r="S7" i="28"/>
  <c r="AK21" i="28"/>
  <c r="AE21" i="28"/>
  <c r="AF21" i="28"/>
  <c r="Z22" i="28"/>
  <c r="AA22" i="28"/>
  <c r="AB22" i="28"/>
  <c r="AD22" i="28"/>
  <c r="AD23" i="28"/>
  <c r="Z23" i="28"/>
  <c r="AA23" i="28"/>
  <c r="AB23" i="28"/>
  <c r="AK22" i="28"/>
  <c r="AE23" i="28"/>
  <c r="AF22" i="28"/>
  <c r="AG22" i="28"/>
  <c r="AF23" i="28"/>
  <c r="AG23" i="28"/>
  <c r="AE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9" i="37"/>
  <c r="D30" i="37"/>
  <c r="D31" i="37"/>
  <c r="C7" i="42"/>
  <c r="C12" i="37"/>
  <c r="D12" i="37"/>
  <c r="K13" i="42"/>
  <c r="K15" i="42"/>
  <c r="K17" i="42"/>
  <c r="K19" i="42"/>
  <c r="K21" i="42"/>
  <c r="K23" i="42"/>
  <c r="K25" i="42"/>
  <c r="K27" i="42"/>
  <c r="K29" i="42"/>
  <c r="K31" i="42"/>
  <c r="K33" i="42"/>
  <c r="K35" i="42"/>
  <c r="K37" i="42"/>
  <c r="K39" i="42"/>
  <c r="K41" i="42"/>
  <c r="K43" i="42"/>
  <c r="K45" i="42"/>
  <c r="A45" i="42"/>
  <c r="K14" i="42"/>
  <c r="K16" i="42"/>
  <c r="K18" i="42"/>
  <c r="K20" i="42"/>
  <c r="K22" i="42"/>
  <c r="K24" i="42"/>
  <c r="K26" i="42"/>
  <c r="A26" i="42"/>
  <c r="K28" i="42"/>
  <c r="A28" i="42"/>
  <c r="K30" i="42"/>
  <c r="A30" i="42"/>
  <c r="K32" i="42"/>
  <c r="K34" i="42"/>
  <c r="A34" i="42"/>
  <c r="K36" i="42"/>
  <c r="A36" i="42"/>
  <c r="K38" i="42"/>
  <c r="A38" i="42"/>
  <c r="K40" i="42"/>
  <c r="A40" i="42"/>
  <c r="K42" i="42"/>
  <c r="K44" i="42"/>
  <c r="A44" i="42"/>
  <c r="K12" i="42"/>
  <c r="A33" i="42"/>
  <c r="A31" i="42"/>
  <c r="A27" i="42"/>
  <c r="A25" i="42"/>
  <c r="A43" i="42"/>
  <c r="A42" i="42"/>
  <c r="A41" i="42"/>
  <c r="A39" i="42"/>
  <c r="A37" i="42"/>
  <c r="A32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35" i="42"/>
  <c r="A29" i="42"/>
  <c r="C7" i="43"/>
  <c r="P10" i="28"/>
  <c r="T20" i="28"/>
  <c r="P15" i="28"/>
  <c r="O19" i="28"/>
  <c r="O11" i="28"/>
  <c r="P17" i="28"/>
  <c r="Q8" i="28"/>
  <c r="V8" i="28"/>
  <c r="P7" i="28"/>
  <c r="Q20" i="28"/>
  <c r="Q6" i="28"/>
  <c r="N18" i="28"/>
  <c r="U12" i="28"/>
  <c r="Y10" i="28"/>
  <c r="T6" i="28"/>
  <c r="T13" i="28"/>
  <c r="P14" i="28"/>
  <c r="X6" i="28"/>
  <c r="V5" i="28"/>
  <c r="U16" i="28"/>
  <c r="W6" i="28"/>
  <c r="N8" i="28"/>
  <c r="U8" i="28"/>
  <c r="Q19" i="28"/>
  <c r="S18" i="28"/>
  <c r="V9" i="28"/>
  <c r="Q15" i="28"/>
  <c r="S15" i="28"/>
  <c r="Y16" i="28"/>
  <c r="R14" i="28"/>
  <c r="S8" i="28"/>
  <c r="W17" i="28"/>
  <c r="X5" i="28"/>
  <c r="S17" i="28"/>
  <c r="T16" i="28"/>
  <c r="S12" i="28"/>
  <c r="Y14" i="28"/>
  <c r="P8" i="28"/>
  <c r="W9" i="28"/>
  <c r="Y7" i="28"/>
  <c r="O7" i="28"/>
  <c r="U11" i="28"/>
  <c r="T18" i="28"/>
  <c r="O15" i="28"/>
  <c r="V7" i="28"/>
  <c r="Y11" i="28"/>
  <c r="T7" i="28"/>
  <c r="O10" i="28"/>
  <c r="U9" i="28"/>
  <c r="P12" i="28"/>
  <c r="U17" i="28"/>
  <c r="T5" i="28"/>
  <c r="N19" i="28"/>
  <c r="R20" i="28"/>
  <c r="Y13" i="28"/>
  <c r="V17" i="28"/>
  <c r="W15" i="28"/>
  <c r="V15" i="28"/>
  <c r="N13" i="28"/>
  <c r="U6" i="28"/>
  <c r="P19" i="28"/>
  <c r="Q16" i="28"/>
  <c r="S10" i="28"/>
  <c r="W10" i="28"/>
  <c r="O12" i="28"/>
  <c r="T19" i="28"/>
  <c r="Y15" i="28"/>
  <c r="X15" i="28"/>
  <c r="S13" i="28"/>
  <c r="P20" i="28"/>
  <c r="N10" i="28"/>
  <c r="W14" i="28"/>
  <c r="S11" i="28"/>
  <c r="X7" i="28"/>
  <c r="O18" i="28"/>
  <c r="O9" i="28"/>
  <c r="V20" i="28"/>
  <c r="S5" i="28"/>
  <c r="R18" i="28"/>
  <c r="X13" i="28"/>
  <c r="Y6" i="28"/>
  <c r="U20" i="28"/>
  <c r="O8" i="28"/>
  <c r="V18" i="28"/>
  <c r="P13" i="28"/>
  <c r="X14" i="28"/>
  <c r="R19" i="28"/>
  <c r="V10" i="28"/>
  <c r="W11" i="28"/>
  <c r="U10" i="28"/>
  <c r="N15" i="28"/>
  <c r="X10" i="28"/>
  <c r="V13" i="28"/>
  <c r="Y5" i="28"/>
  <c r="T9" i="28"/>
  <c r="W20" i="28"/>
  <c r="Y19" i="28"/>
  <c r="O13" i="28"/>
  <c r="U18" i="28"/>
  <c r="T10" i="28"/>
  <c r="Q17" i="28"/>
  <c r="U15" i="28"/>
  <c r="O14" i="28"/>
  <c r="W12" i="28"/>
  <c r="W16" i="28"/>
  <c r="S20" i="28"/>
  <c r="Q7" i="28"/>
  <c r="X18" i="28"/>
  <c r="T15" i="28"/>
  <c r="N5" i="28"/>
  <c r="V19" i="28"/>
  <c r="T8" i="28"/>
  <c r="T11" i="28"/>
  <c r="W8" i="28"/>
  <c r="Q12" i="28"/>
  <c r="P18" i="28"/>
  <c r="N12" i="28"/>
  <c r="X9" i="28"/>
  <c r="V14" i="28"/>
  <c r="T12" i="28"/>
  <c r="R17" i="28"/>
  <c r="Q9" i="28"/>
  <c r="S9" i="28"/>
  <c r="N17" i="28"/>
  <c r="N14" i="28"/>
  <c r="Q18" i="28"/>
  <c r="Y9" i="28"/>
  <c r="X20" i="28"/>
  <c r="X12" i="28"/>
  <c r="O6" i="28"/>
  <c r="Y17" i="28"/>
  <c r="Y12" i="28"/>
  <c r="P9" i="28"/>
  <c r="Q10" i="28"/>
  <c r="Y18" i="28"/>
  <c r="Q5" i="28"/>
  <c r="V12" i="28"/>
  <c r="O5" i="28"/>
  <c r="N7" i="28"/>
  <c r="P5" i="28"/>
  <c r="X11" i="28"/>
  <c r="W7" i="28"/>
  <c r="T14" i="28"/>
  <c r="V11" i="28"/>
  <c r="S16" i="28"/>
  <c r="W5" i="28"/>
  <c r="Q13" i="28"/>
  <c r="V16" i="28"/>
  <c r="U5" i="28"/>
  <c r="N11" i="28"/>
  <c r="W13" i="28"/>
  <c r="P11" i="28"/>
  <c r="N16" i="28"/>
  <c r="U7" i="28"/>
  <c r="S6" i="28"/>
  <c r="O16" i="28"/>
  <c r="X16" i="28"/>
  <c r="Q11" i="28"/>
  <c r="N9" i="28"/>
  <c r="Q14" i="28"/>
  <c r="P6" i="28"/>
  <c r="O17" i="28"/>
  <c r="S14" i="28"/>
  <c r="P16" i="28"/>
  <c r="X17" i="28"/>
  <c r="N20" i="28"/>
  <c r="T17" i="28"/>
  <c r="R16" i="28"/>
  <c r="U13" i="28"/>
  <c r="S19" i="28"/>
  <c r="Y20" i="28"/>
  <c r="O20" i="28"/>
  <c r="U14" i="28"/>
  <c r="U19" i="28"/>
  <c r="X19" i="28"/>
  <c r="W18" i="28"/>
  <c r="V6" i="28"/>
  <c r="R15" i="28"/>
  <c r="AD20" i="28"/>
  <c r="AF20" i="28"/>
  <c r="AD19" i="28"/>
  <c r="AF19" i="28"/>
  <c r="K45" i="43"/>
  <c r="K43" i="43"/>
  <c r="K41" i="43"/>
  <c r="K39" i="43"/>
  <c r="K37" i="43"/>
  <c r="K35" i="43"/>
  <c r="K33" i="43"/>
  <c r="K31" i="43"/>
  <c r="K29" i="43"/>
  <c r="K27" i="43"/>
  <c r="K25" i="43"/>
  <c r="K23" i="43"/>
  <c r="K21" i="43"/>
  <c r="K19" i="43"/>
  <c r="K17" i="43"/>
  <c r="K15" i="43"/>
  <c r="K13" i="43"/>
  <c r="K44" i="43"/>
  <c r="A44" i="43"/>
  <c r="K42" i="43"/>
  <c r="K40" i="43"/>
  <c r="A40" i="43"/>
  <c r="K38" i="43"/>
  <c r="K36" i="43"/>
  <c r="A36" i="43"/>
  <c r="K34" i="43"/>
  <c r="A34" i="43"/>
  <c r="K32" i="43"/>
  <c r="A32" i="43"/>
  <c r="K30" i="43"/>
  <c r="A30" i="43"/>
  <c r="K28" i="43"/>
  <c r="A28" i="43"/>
  <c r="K26" i="43"/>
  <c r="A26" i="43"/>
  <c r="K24" i="43"/>
  <c r="A24" i="43"/>
  <c r="K22" i="43"/>
  <c r="K20" i="43"/>
  <c r="A20" i="43"/>
  <c r="K18" i="43"/>
  <c r="K16" i="43"/>
  <c r="A16" i="43"/>
  <c r="K14" i="43"/>
  <c r="A14" i="43"/>
  <c r="K12" i="43"/>
  <c r="A12" i="43"/>
  <c r="A45" i="43"/>
  <c r="A31" i="43"/>
  <c r="A29" i="43"/>
  <c r="A27" i="43"/>
  <c r="A43" i="43"/>
  <c r="A42" i="43"/>
  <c r="A41" i="43"/>
  <c r="A39" i="43"/>
  <c r="A38" i="43"/>
  <c r="A37" i="43"/>
  <c r="A23" i="43"/>
  <c r="A22" i="43"/>
  <c r="A21" i="43"/>
  <c r="A19" i="43"/>
  <c r="A18" i="43"/>
  <c r="A17" i="43"/>
  <c r="A15" i="43"/>
  <c r="A13" i="43"/>
  <c r="A35" i="43"/>
  <c r="A33" i="43"/>
  <c r="A25" i="43"/>
  <c r="Z16" i="28"/>
  <c r="AH19" i="28"/>
  <c r="AI19" i="28"/>
  <c r="AH20" i="28"/>
  <c r="AI20" i="28"/>
  <c r="AJ20" i="28" s="1"/>
  <c r="AB17" i="28"/>
  <c r="Z17" i="28"/>
  <c r="AA17" i="28"/>
  <c r="AB19" i="28"/>
  <c r="Z19" i="28"/>
  <c r="AA19" i="28"/>
  <c r="Z18" i="28"/>
  <c r="AA18" i="28"/>
  <c r="AB18" i="28"/>
  <c r="AJ19" i="28"/>
  <c r="AK19" i="28"/>
  <c r="G31" i="37"/>
  <c r="AE19" i="28"/>
  <c r="AG20" i="28"/>
  <c r="AB20" i="28"/>
  <c r="AE20" i="28"/>
  <c r="Z20" i="28"/>
  <c r="AA20" i="28"/>
  <c r="G30" i="37"/>
  <c r="AG19" i="28"/>
  <c r="AK20" i="28"/>
  <c r="B48" i="31"/>
  <c r="B48" i="30"/>
  <c r="B48" i="43"/>
  <c r="B46" i="42"/>
  <c r="AH18" i="28"/>
  <c r="AI18" i="28"/>
  <c r="AJ18" i="28" s="1"/>
  <c r="AH17" i="28"/>
  <c r="AI17" i="28"/>
  <c r="AJ17" i="28" s="1"/>
  <c r="G15" i="37"/>
  <c r="G17" i="37"/>
  <c r="G25" i="37"/>
  <c r="G29" i="37"/>
  <c r="G13" i="37"/>
  <c r="G27" i="37"/>
  <c r="G23" i="37"/>
  <c r="G19" i="37"/>
  <c r="G21" i="37"/>
  <c r="G28" i="37"/>
  <c r="G26" i="37"/>
  <c r="G24" i="37"/>
  <c r="G22" i="37"/>
  <c r="G20" i="37"/>
  <c r="G18" i="37"/>
  <c r="G16" i="37"/>
  <c r="G14" i="37"/>
  <c r="AH16" i="28"/>
  <c r="AI16" i="28"/>
  <c r="AJ16" i="28" s="1"/>
  <c r="AH15" i="28"/>
  <c r="AI15" i="28"/>
  <c r="AJ15" i="28" s="1"/>
  <c r="AH12" i="28"/>
  <c r="AI12" i="28"/>
  <c r="AH14" i="28"/>
  <c r="AI14" i="28"/>
  <c r="AH6" i="28"/>
  <c r="AI6" i="28"/>
  <c r="AH7" i="28"/>
  <c r="AI7" i="28"/>
  <c r="AK8" i="28"/>
  <c r="AK9" i="28"/>
  <c r="AK10" i="28"/>
  <c r="AK13" i="28"/>
  <c r="AK5" i="28"/>
  <c r="AH10" i="28"/>
  <c r="AI10" i="28"/>
  <c r="AH11" i="28"/>
  <c r="AI11" i="28"/>
  <c r="AH13" i="28"/>
  <c r="AI13" i="28"/>
  <c r="AI5" i="28"/>
  <c r="AH8" i="28"/>
  <c r="AI8" i="28"/>
  <c r="AH9" i="28"/>
  <c r="AI9" i="28"/>
  <c r="AH5" i="28"/>
  <c r="G12" i="37"/>
  <c r="AJ13" i="28"/>
  <c r="AJ11" i="28"/>
  <c r="AJ5" i="28"/>
  <c r="AJ8" i="28"/>
  <c r="AJ9" i="28"/>
  <c r="AJ7" i="28"/>
  <c r="AJ14" i="28"/>
  <c r="AJ10" i="28"/>
  <c r="AJ6" i="28"/>
  <c r="AJ12" i="28"/>
  <c r="AD18" i="28"/>
  <c r="AD17" i="28"/>
  <c r="AB14" i="28"/>
  <c r="AB5" i="28"/>
  <c r="Z13" i="28"/>
  <c r="AA13" i="28"/>
  <c r="AB11" i="28"/>
  <c r="AD14" i="28"/>
  <c r="AG14" i="28"/>
  <c r="AA16" i="28"/>
  <c r="AB13" i="28"/>
  <c r="AD11" i="28"/>
  <c r="AB9" i="28"/>
  <c r="Z9" i="28"/>
  <c r="AA9" i="28"/>
  <c r="AD13" i="28"/>
  <c r="AF13" i="28"/>
  <c r="AD6" i="28"/>
  <c r="AG6" i="28"/>
  <c r="AD16" i="28"/>
  <c r="AF16" i="28"/>
  <c r="Z5" i="28"/>
  <c r="AA5" i="28"/>
  <c r="AB6" i="28"/>
  <c r="AD9" i="28"/>
  <c r="AF9" i="28"/>
  <c r="AD5" i="28"/>
  <c r="AF5" i="28"/>
  <c r="AD7" i="28"/>
  <c r="AF7" i="28"/>
  <c r="Z7" i="28"/>
  <c r="AA7" i="28"/>
  <c r="AB8" i="28"/>
  <c r="Z14" i="28"/>
  <c r="AA14" i="28"/>
  <c r="AB10" i="28"/>
  <c r="AD12" i="28"/>
  <c r="AG12" i="28"/>
  <c r="Z12" i="28"/>
  <c r="AA12" i="28"/>
  <c r="AD8" i="28"/>
  <c r="Z10" i="28"/>
  <c r="AA10" i="28"/>
  <c r="AD10" i="28"/>
  <c r="Z8" i="28"/>
  <c r="AA8" i="28"/>
  <c r="AB15" i="28"/>
  <c r="AB7" i="28"/>
  <c r="AB16" i="28"/>
  <c r="Z11" i="28"/>
  <c r="AA11" i="28"/>
  <c r="Z6" i="28"/>
  <c r="AA6" i="28"/>
  <c r="AD15" i="28"/>
  <c r="Z15" i="28"/>
  <c r="AA15" i="28"/>
  <c r="AB12" i="28"/>
  <c r="AK18" i="28"/>
  <c r="AK17" i="28"/>
  <c r="AE18" i="28"/>
  <c r="AF18" i="28"/>
  <c r="AG18" i="28"/>
  <c r="AE17" i="28"/>
  <c r="AF17" i="28"/>
  <c r="AG17" i="28"/>
  <c r="AK6" i="28"/>
  <c r="AK14" i="28"/>
  <c r="AK12" i="28"/>
  <c r="AK15" i="28"/>
  <c r="AG13" i="28"/>
  <c r="AE14" i="28"/>
  <c r="AF14" i="28"/>
  <c r="AE11" i="28"/>
  <c r="AG11" i="28"/>
  <c r="AK11" i="28"/>
  <c r="AK16" i="28"/>
  <c r="AK7" i="28"/>
  <c r="AF6" i="28"/>
  <c r="AF11" i="28"/>
  <c r="AE13" i="28"/>
  <c r="AG9" i="28"/>
  <c r="AE16" i="28"/>
  <c r="AG16" i="28"/>
  <c r="AE6" i="28"/>
  <c r="AE9" i="28"/>
  <c r="AG5" i="28"/>
  <c r="AE7" i="28"/>
  <c r="AE8" i="28"/>
  <c r="AG7" i="28"/>
  <c r="AF12" i="28"/>
  <c r="AE12" i="28"/>
  <c r="AE5" i="28"/>
  <c r="AE10" i="28"/>
  <c r="AE15" i="28"/>
  <c r="AF8" i="28"/>
  <c r="AG8" i="28"/>
  <c r="AG10" i="28"/>
  <c r="AF10" i="28"/>
  <c r="AF15" i="28"/>
  <c r="AG15" i="28"/>
  <c r="C7" i="30"/>
  <c r="C7" i="31"/>
  <c r="C7" i="32"/>
  <c r="C7" i="33"/>
  <c r="C7" i="34"/>
  <c r="C7" i="35"/>
  <c r="C7" i="36"/>
  <c r="C7" i="37"/>
  <c r="B26" i="34"/>
  <c r="C23" i="28"/>
  <c r="B23" i="34"/>
  <c r="C22" i="28"/>
  <c r="B12" i="42"/>
  <c r="B12" i="43"/>
  <c r="B12" i="29"/>
  <c r="B12" i="30"/>
  <c r="B12" i="31"/>
  <c r="B12" i="32"/>
  <c r="B12" i="33"/>
  <c r="B12" i="34"/>
  <c r="B12" i="35"/>
  <c r="B14" i="42"/>
  <c r="B14" i="43"/>
  <c r="B14" i="29"/>
  <c r="B14" i="30"/>
  <c r="B14" i="31"/>
  <c r="B14" i="32"/>
  <c r="B14" i="33"/>
  <c r="B14" i="34"/>
  <c r="B14" i="35"/>
  <c r="B16" i="42"/>
  <c r="B16" i="43"/>
  <c r="B16" i="29"/>
  <c r="B16" i="30"/>
  <c r="B16" i="31"/>
  <c r="B16" i="32"/>
  <c r="B16" i="33"/>
  <c r="B16" i="34"/>
  <c r="B16" i="35"/>
  <c r="B18" i="42"/>
  <c r="B18" i="43"/>
  <c r="B18" i="29"/>
  <c r="B18" i="30"/>
  <c r="B18" i="31"/>
  <c r="B18" i="32"/>
  <c r="B18" i="33"/>
  <c r="B18" i="34"/>
  <c r="B18" i="35"/>
  <c r="B20" i="42"/>
  <c r="B20" i="43"/>
  <c r="B20" i="29"/>
  <c r="B20" i="30"/>
  <c r="B20" i="31"/>
  <c r="B20" i="32"/>
  <c r="B20" i="33"/>
  <c r="B20" i="34"/>
  <c r="B20" i="35"/>
  <c r="B22" i="42"/>
  <c r="B22" i="43"/>
  <c r="B22" i="29"/>
  <c r="B22" i="30"/>
  <c r="B22" i="31"/>
  <c r="B22" i="32"/>
  <c r="B22" i="33"/>
  <c r="B22" i="34"/>
  <c r="B22" i="35"/>
  <c r="B24" i="42"/>
  <c r="B24" i="43"/>
  <c r="B24" i="29"/>
  <c r="B24" i="30"/>
  <c r="B24" i="31"/>
  <c r="B24" i="32"/>
  <c r="B24" i="33"/>
  <c r="B24" i="34"/>
  <c r="B24" i="35"/>
  <c r="B26" i="42"/>
  <c r="B26" i="43"/>
  <c r="B26" i="29"/>
  <c r="B26" i="30"/>
  <c r="B26" i="31"/>
  <c r="B26" i="32"/>
  <c r="B26" i="33"/>
  <c r="B26" i="35"/>
  <c r="B28" i="42"/>
  <c r="B28" i="43"/>
  <c r="B28" i="29"/>
  <c r="B28" i="30"/>
  <c r="B28" i="31"/>
  <c r="B28" i="32"/>
  <c r="B28" i="33"/>
  <c r="B28" i="34"/>
  <c r="B28" i="35"/>
  <c r="B30" i="42"/>
  <c r="B30" i="43"/>
  <c r="B30" i="29"/>
  <c r="B30" i="30"/>
  <c r="B30" i="31"/>
  <c r="B30" i="32"/>
  <c r="B30" i="33"/>
  <c r="B30" i="34"/>
  <c r="B30" i="35"/>
  <c r="B38" i="43"/>
  <c r="B38" i="29"/>
  <c r="B38" i="30"/>
  <c r="B38" i="31"/>
  <c r="B38" i="32"/>
  <c r="B38" i="33"/>
  <c r="B38" i="36"/>
  <c r="B40" i="42"/>
  <c r="B40" i="43"/>
  <c r="B40" i="29"/>
  <c r="B40" i="30"/>
  <c r="B40" i="31"/>
  <c r="B40" i="32"/>
  <c r="B40" i="33"/>
  <c r="B40" i="35"/>
  <c r="B40" i="36"/>
  <c r="B42" i="42"/>
  <c r="B42" i="43"/>
  <c r="B42" i="29"/>
  <c r="B42" i="30"/>
  <c r="B42" i="31"/>
  <c r="B42" i="32"/>
  <c r="B42" i="33"/>
  <c r="B42" i="35"/>
  <c r="B42" i="36"/>
  <c r="B12" i="36"/>
  <c r="B12" i="37"/>
  <c r="B14" i="36"/>
  <c r="B14" i="37"/>
  <c r="B16" i="36"/>
  <c r="B16" i="37"/>
  <c r="B18" i="36"/>
  <c r="B18" i="37"/>
  <c r="B20" i="36"/>
  <c r="B20" i="37"/>
  <c r="B22" i="36"/>
  <c r="B22" i="37"/>
  <c r="B24" i="36"/>
  <c r="B24" i="37"/>
  <c r="B38" i="37"/>
  <c r="B40" i="34"/>
  <c r="B40" i="37"/>
  <c r="B42" i="34"/>
  <c r="B42" i="37"/>
  <c r="C12" i="28"/>
  <c r="C7" i="28"/>
  <c r="C9" i="28"/>
  <c r="C8" i="28"/>
  <c r="C17" i="28"/>
  <c r="C19" i="28"/>
  <c r="C10" i="28"/>
  <c r="C14" i="28"/>
  <c r="C5" i="28"/>
  <c r="C13" i="28"/>
  <c r="C33" i="28"/>
  <c r="C35" i="28"/>
  <c r="B13" i="42"/>
  <c r="B13" i="43"/>
  <c r="B13" i="29"/>
  <c r="B13" i="30"/>
  <c r="B13" i="31"/>
  <c r="B13" i="32"/>
  <c r="B13" i="33"/>
  <c r="B13" i="34"/>
  <c r="B13" i="36"/>
  <c r="B13" i="37"/>
  <c r="B13" i="35"/>
  <c r="B15" i="42"/>
  <c r="B15" i="43"/>
  <c r="B15" i="29"/>
  <c r="B15" i="30"/>
  <c r="B15" i="31"/>
  <c r="B15" i="32"/>
  <c r="B15" i="33"/>
  <c r="B15" i="34"/>
  <c r="B15" i="36"/>
  <c r="B15" i="37"/>
  <c r="B15" i="35"/>
  <c r="B17" i="42"/>
  <c r="B17" i="43"/>
  <c r="B17" i="29"/>
  <c r="B17" i="30"/>
  <c r="B17" i="31"/>
  <c r="B17" i="32"/>
  <c r="B17" i="33"/>
  <c r="B17" i="34"/>
  <c r="B17" i="36"/>
  <c r="B17" i="37"/>
  <c r="B17" i="35"/>
  <c r="B19" i="42"/>
  <c r="B19" i="43"/>
  <c r="B19" i="29"/>
  <c r="B19" i="30"/>
  <c r="B19" i="31"/>
  <c r="B19" i="32"/>
  <c r="B19" i="33"/>
  <c r="B19" i="34"/>
  <c r="B19" i="36"/>
  <c r="B19" i="37"/>
  <c r="B19" i="35"/>
  <c r="B21" i="42"/>
  <c r="B21" i="43"/>
  <c r="B21" i="29"/>
  <c r="B21" i="30"/>
  <c r="B21" i="31"/>
  <c r="B21" i="32"/>
  <c r="B21" i="33"/>
  <c r="B21" i="34"/>
  <c r="B21" i="36"/>
  <c r="B21" i="37"/>
  <c r="B21" i="35"/>
  <c r="B23" i="42"/>
  <c r="B23" i="43"/>
  <c r="B23" i="29"/>
  <c r="B23" i="30"/>
  <c r="B23" i="31"/>
  <c r="B23" i="32"/>
  <c r="B23" i="33"/>
  <c r="B23" i="36"/>
  <c r="B23" i="37"/>
  <c r="B23" i="35"/>
  <c r="B27" i="42"/>
  <c r="B27" i="43"/>
  <c r="B27" i="29"/>
  <c r="B27" i="30"/>
  <c r="B27" i="31"/>
  <c r="B27" i="32"/>
  <c r="B27" i="33"/>
  <c r="B27" i="34"/>
  <c r="B27" i="35"/>
  <c r="B29" i="42"/>
  <c r="B29" i="43"/>
  <c r="B29" i="29"/>
  <c r="B29" i="30"/>
  <c r="B29" i="31"/>
  <c r="B29" i="32"/>
  <c r="B29" i="33"/>
  <c r="B29" i="34"/>
  <c r="B29" i="35"/>
  <c r="B31" i="42"/>
  <c r="B31" i="43"/>
  <c r="B31" i="29"/>
  <c r="B31" i="30"/>
  <c r="B31" i="31"/>
  <c r="B31" i="32"/>
  <c r="B31" i="33"/>
  <c r="B31" i="34"/>
  <c r="B31" i="35"/>
  <c r="B37" i="42"/>
  <c r="B37" i="43"/>
  <c r="B37" i="29"/>
  <c r="B37" i="30"/>
  <c r="B37" i="31"/>
  <c r="B37" i="32"/>
  <c r="B37" i="33"/>
  <c r="B37" i="35"/>
  <c r="B37" i="34"/>
  <c r="B37" i="36"/>
  <c r="B39" i="42"/>
  <c r="B39" i="43"/>
  <c r="B39" i="29"/>
  <c r="B39" i="30"/>
  <c r="B39" i="31"/>
  <c r="B39" i="32"/>
  <c r="B39" i="33"/>
  <c r="B39" i="35"/>
  <c r="B39" i="34"/>
  <c r="B39" i="36"/>
  <c r="B41" i="42"/>
  <c r="B41" i="43"/>
  <c r="B41" i="29"/>
  <c r="B41" i="30"/>
  <c r="B41" i="31"/>
  <c r="B41" i="32"/>
  <c r="B41" i="33"/>
  <c r="B41" i="35"/>
  <c r="B41" i="34"/>
  <c r="B41" i="36"/>
  <c r="B43" i="42"/>
  <c r="B43" i="43"/>
  <c r="B43" i="29"/>
  <c r="B43" i="30"/>
  <c r="B43" i="31"/>
  <c r="B43" i="32"/>
  <c r="B43" i="33"/>
  <c r="B43" i="34"/>
  <c r="B43" i="36"/>
  <c r="B43" i="35"/>
  <c r="B26" i="36"/>
  <c r="B26" i="37"/>
  <c r="B27" i="36"/>
  <c r="B27" i="37"/>
  <c r="B28" i="36"/>
  <c r="B28" i="37"/>
  <c r="B29" i="36"/>
  <c r="B29" i="37"/>
  <c r="B30" i="36"/>
  <c r="B30" i="37"/>
  <c r="B31" i="36"/>
  <c r="B31" i="37"/>
  <c r="C11" i="28"/>
  <c r="C16" i="28"/>
  <c r="C18" i="28"/>
  <c r="C20" i="28"/>
  <c r="C6" i="28"/>
  <c r="C15" i="28"/>
  <c r="C24" i="28"/>
  <c r="C36" i="28"/>
  <c r="B43" i="37"/>
  <c r="B41" i="37"/>
  <c r="C34" i="28"/>
  <c r="B39" i="37"/>
  <c r="C32" i="28"/>
  <c r="B37" i="37"/>
  <c r="C30" i="28"/>
  <c r="G12" i="31"/>
  <c r="G12" i="30"/>
  <c r="K45" i="30" l="1"/>
  <c r="A45" i="30" s="1"/>
  <c r="K44" i="30"/>
  <c r="A44" i="30" s="1"/>
  <c r="K43" i="30"/>
  <c r="A43" i="30" s="1"/>
  <c r="K42" i="30"/>
  <c r="A42" i="30" s="1"/>
  <c r="K41" i="30"/>
  <c r="A41" i="30" s="1"/>
  <c r="K40" i="30"/>
  <c r="A40" i="30" s="1"/>
  <c r="K39" i="30"/>
  <c r="A39" i="30" s="1"/>
  <c r="K38" i="30"/>
  <c r="A38" i="30" s="1"/>
  <c r="K37" i="30"/>
  <c r="A37" i="30" s="1"/>
  <c r="K36" i="30"/>
  <c r="A36" i="30" s="1"/>
  <c r="K35" i="30"/>
  <c r="A35" i="30" s="1"/>
  <c r="K34" i="30"/>
  <c r="A34" i="30" s="1"/>
  <c r="K33" i="30"/>
  <c r="A33" i="30" s="1"/>
  <c r="K32" i="30"/>
  <c r="A32" i="30" s="1"/>
  <c r="K31" i="30"/>
  <c r="A31" i="30" s="1"/>
  <c r="K30" i="30"/>
  <c r="A30" i="30" s="1"/>
  <c r="K29" i="30"/>
  <c r="A29" i="30" s="1"/>
  <c r="K28" i="30"/>
  <c r="A28" i="30" s="1"/>
  <c r="K27" i="30"/>
  <c r="A27" i="30" s="1"/>
  <c r="K26" i="30"/>
  <c r="A26" i="30" s="1"/>
  <c r="K25" i="30"/>
  <c r="A25" i="30" s="1"/>
  <c r="K24" i="30"/>
  <c r="A24" i="30" s="1"/>
  <c r="K23" i="30"/>
  <c r="A23" i="30" s="1"/>
  <c r="K22" i="30"/>
  <c r="A22" i="30" s="1"/>
  <c r="K21" i="30"/>
  <c r="A21" i="30" s="1"/>
  <c r="K20" i="30"/>
  <c r="A20" i="30" s="1"/>
  <c r="K19" i="30"/>
  <c r="A19" i="30" s="1"/>
  <c r="K18" i="30"/>
  <c r="A18" i="30" s="1"/>
  <c r="K17" i="30"/>
  <c r="A17" i="30" s="1"/>
  <c r="K16" i="30"/>
  <c r="A16" i="30" s="1"/>
  <c r="K15" i="30"/>
  <c r="A15" i="30" s="1"/>
  <c r="K14" i="30"/>
  <c r="A14" i="30" s="1"/>
  <c r="K13" i="30"/>
  <c r="A13" i="30" s="1"/>
  <c r="K12" i="30"/>
  <c r="A12" i="30" s="1"/>
  <c r="K45" i="31"/>
  <c r="A45" i="31" s="1"/>
  <c r="K44" i="31"/>
  <c r="A44" i="31" s="1"/>
  <c r="K43" i="31"/>
  <c r="A43" i="31" s="1"/>
  <c r="K42" i="31"/>
  <c r="A42" i="31" s="1"/>
  <c r="K41" i="31"/>
  <c r="A41" i="31" s="1"/>
  <c r="K40" i="31"/>
  <c r="A40" i="31" s="1"/>
  <c r="K39" i="31"/>
  <c r="A39" i="31" s="1"/>
  <c r="K38" i="31"/>
  <c r="A38" i="31" s="1"/>
  <c r="K37" i="31"/>
  <c r="A37" i="31" s="1"/>
  <c r="K36" i="31"/>
  <c r="A36" i="31" s="1"/>
  <c r="K35" i="31"/>
  <c r="A35" i="31" s="1"/>
  <c r="K34" i="31"/>
  <c r="A34" i="31" s="1"/>
  <c r="K33" i="31"/>
  <c r="A33" i="31" s="1"/>
  <c r="K32" i="31"/>
  <c r="A32" i="31" s="1"/>
  <c r="K31" i="31"/>
  <c r="A31" i="31" s="1"/>
  <c r="K30" i="31"/>
  <c r="A30" i="31" s="1"/>
  <c r="K29" i="31"/>
  <c r="A29" i="31" s="1"/>
  <c r="K28" i="31"/>
  <c r="A28" i="31" s="1"/>
  <c r="K27" i="31"/>
  <c r="A27" i="31" s="1"/>
  <c r="K26" i="31"/>
  <c r="A26" i="31" s="1"/>
  <c r="K25" i="31"/>
  <c r="A25" i="31" s="1"/>
  <c r="K24" i="31"/>
  <c r="A24" i="31" s="1"/>
  <c r="K23" i="31"/>
  <c r="A23" i="31" s="1"/>
  <c r="K22" i="31"/>
  <c r="A22" i="31" s="1"/>
  <c r="K21" i="31"/>
  <c r="A21" i="31" s="1"/>
  <c r="K20" i="31"/>
  <c r="A20" i="31" s="1"/>
  <c r="K19" i="31"/>
  <c r="A19" i="31" s="1"/>
  <c r="K18" i="31"/>
  <c r="A18" i="31" s="1"/>
  <c r="K17" i="31"/>
  <c r="A17" i="31" s="1"/>
  <c r="K16" i="31"/>
  <c r="A16" i="31" s="1"/>
  <c r="K15" i="31"/>
  <c r="A15" i="31" s="1"/>
  <c r="K14" i="31"/>
  <c r="A14" i="31" s="1"/>
  <c r="K13" i="31"/>
  <c r="A13" i="31" s="1"/>
  <c r="K12" i="31"/>
  <c r="A12" i="31" s="1"/>
  <c r="K45" i="32"/>
  <c r="A45" i="32" s="1"/>
  <c r="K44" i="32"/>
  <c r="A44" i="32" s="1"/>
  <c r="K43" i="32"/>
  <c r="A43" i="32" s="1"/>
  <c r="K42" i="32"/>
  <c r="A42" i="32" s="1"/>
  <c r="K41" i="32"/>
  <c r="A41" i="32" s="1"/>
  <c r="K40" i="32"/>
  <c r="A40" i="32" s="1"/>
  <c r="K39" i="32"/>
  <c r="A39" i="32" s="1"/>
  <c r="K38" i="32"/>
  <c r="A38" i="32" s="1"/>
  <c r="K37" i="32"/>
  <c r="A37" i="32" s="1"/>
  <c r="K36" i="32"/>
  <c r="A36" i="32" s="1"/>
  <c r="K35" i="32"/>
  <c r="A35" i="32" s="1"/>
  <c r="K34" i="32"/>
  <c r="A34" i="32" s="1"/>
  <c r="K33" i="32"/>
  <c r="A33" i="32" s="1"/>
  <c r="K32" i="32"/>
  <c r="A32" i="32" s="1"/>
  <c r="K31" i="32"/>
  <c r="A31" i="32" s="1"/>
  <c r="K30" i="32"/>
  <c r="A30" i="32" s="1"/>
  <c r="K29" i="32"/>
  <c r="A29" i="32" s="1"/>
  <c r="K28" i="32"/>
  <c r="A28" i="32" s="1"/>
  <c r="K27" i="32"/>
  <c r="A27" i="32" s="1"/>
  <c r="K26" i="32"/>
  <c r="A26" i="32" s="1"/>
  <c r="K25" i="32"/>
  <c r="A25" i="32" s="1"/>
  <c r="K24" i="32"/>
  <c r="A24" i="32" s="1"/>
  <c r="K23" i="32"/>
  <c r="A23" i="32" s="1"/>
  <c r="K22" i="32"/>
  <c r="A22" i="32" s="1"/>
  <c r="K21" i="32"/>
  <c r="A21" i="32" s="1"/>
  <c r="K20" i="32"/>
  <c r="A20" i="32" s="1"/>
  <c r="K19" i="32"/>
  <c r="A19" i="32" s="1"/>
  <c r="K18" i="32"/>
  <c r="A18" i="32" s="1"/>
  <c r="K17" i="32"/>
  <c r="A17" i="32" s="1"/>
  <c r="K16" i="32"/>
  <c r="A16" i="32" s="1"/>
  <c r="K15" i="32"/>
  <c r="A15" i="32" s="1"/>
  <c r="K14" i="32"/>
  <c r="A14" i="32" s="1"/>
  <c r="K13" i="32"/>
  <c r="A13" i="32" s="1"/>
  <c r="K12" i="32"/>
  <c r="A12" i="32" s="1"/>
  <c r="K45" i="33"/>
  <c r="A45" i="33" s="1"/>
  <c r="K44" i="33"/>
  <c r="A44" i="33" s="1"/>
  <c r="K43" i="33"/>
  <c r="A43" i="33" s="1"/>
  <c r="K42" i="33"/>
  <c r="A42" i="33" s="1"/>
  <c r="K41" i="33"/>
  <c r="A41" i="33" s="1"/>
  <c r="K40" i="33"/>
  <c r="A40" i="33" s="1"/>
  <c r="K39" i="33"/>
  <c r="A39" i="33" s="1"/>
  <c r="K38" i="33"/>
  <c r="A38" i="33" s="1"/>
  <c r="K37" i="33"/>
  <c r="A37" i="33" s="1"/>
  <c r="K36" i="33"/>
  <c r="A36" i="33" s="1"/>
  <c r="K35" i="33"/>
  <c r="A35" i="33" s="1"/>
  <c r="K34" i="33"/>
  <c r="A34" i="33" s="1"/>
  <c r="K33" i="33"/>
  <c r="A33" i="33" s="1"/>
  <c r="K32" i="33"/>
  <c r="A32" i="33" s="1"/>
  <c r="K31" i="33"/>
  <c r="A31" i="33" s="1"/>
  <c r="K30" i="33"/>
  <c r="A30" i="33" s="1"/>
  <c r="K29" i="33"/>
  <c r="A29" i="33" s="1"/>
  <c r="K28" i="33"/>
  <c r="A28" i="33" s="1"/>
  <c r="K27" i="33"/>
  <c r="A27" i="33" s="1"/>
  <c r="K26" i="33"/>
  <c r="A26" i="33" s="1"/>
  <c r="K25" i="33"/>
  <c r="A25" i="33" s="1"/>
  <c r="K24" i="33"/>
  <c r="A24" i="33" s="1"/>
  <c r="K23" i="33"/>
  <c r="A23" i="33" s="1"/>
  <c r="K22" i="33"/>
  <c r="A22" i="33" s="1"/>
  <c r="K21" i="33"/>
  <c r="A21" i="33" s="1"/>
  <c r="K20" i="33"/>
  <c r="A20" i="33" s="1"/>
  <c r="K19" i="33"/>
  <c r="A19" i="33" s="1"/>
  <c r="K18" i="33"/>
  <c r="A18" i="33" s="1"/>
  <c r="K17" i="33"/>
  <c r="A17" i="33" s="1"/>
  <c r="K16" i="33"/>
  <c r="A16" i="33" s="1"/>
  <c r="K15" i="33"/>
  <c r="A15" i="33" s="1"/>
  <c r="K14" i="33"/>
  <c r="A14" i="33" s="1"/>
  <c r="K13" i="33"/>
  <c r="A13" i="33" s="1"/>
  <c r="K12" i="33"/>
  <c r="A12" i="33" s="1"/>
  <c r="K45" i="34"/>
  <c r="A45" i="34" s="1"/>
  <c r="K44" i="34"/>
  <c r="A44" i="34" s="1"/>
  <c r="K43" i="34"/>
  <c r="A43" i="34" s="1"/>
  <c r="K42" i="34"/>
  <c r="A42" i="34" s="1"/>
  <c r="K41" i="34"/>
  <c r="A41" i="34" s="1"/>
  <c r="K40" i="34"/>
  <c r="A40" i="34" s="1"/>
  <c r="K39" i="34"/>
  <c r="A39" i="34" s="1"/>
  <c r="K38" i="34"/>
  <c r="A38" i="34" s="1"/>
  <c r="K37" i="34"/>
  <c r="A37" i="34" s="1"/>
  <c r="K36" i="34"/>
  <c r="A36" i="34" s="1"/>
  <c r="K35" i="34"/>
  <c r="A35" i="34" s="1"/>
  <c r="K34" i="34"/>
  <c r="A34" i="34" s="1"/>
  <c r="K33" i="34"/>
  <c r="A33" i="34" s="1"/>
  <c r="K32" i="34"/>
  <c r="A32" i="34" s="1"/>
  <c r="K31" i="34"/>
  <c r="A31" i="34" s="1"/>
  <c r="K30" i="34"/>
  <c r="A30" i="34" s="1"/>
  <c r="K29" i="34"/>
  <c r="A29" i="34" s="1"/>
  <c r="K28" i="34"/>
  <c r="A28" i="34" s="1"/>
  <c r="K27" i="34"/>
  <c r="A27" i="34" s="1"/>
  <c r="K26" i="34"/>
  <c r="A26" i="34" s="1"/>
  <c r="K25" i="34"/>
  <c r="A25" i="34" s="1"/>
  <c r="K24" i="34"/>
  <c r="A24" i="34" s="1"/>
  <c r="K23" i="34"/>
  <c r="A23" i="34" s="1"/>
  <c r="K22" i="34"/>
  <c r="A22" i="34" s="1"/>
  <c r="K21" i="34"/>
  <c r="A21" i="34" s="1"/>
  <c r="K20" i="34"/>
  <c r="A20" i="34" s="1"/>
  <c r="K19" i="34"/>
  <c r="A19" i="34" s="1"/>
  <c r="K18" i="34"/>
  <c r="A18" i="34" s="1"/>
  <c r="K17" i="34"/>
  <c r="A17" i="34" s="1"/>
  <c r="K16" i="34"/>
  <c r="A16" i="34" s="1"/>
  <c r="K15" i="34"/>
  <c r="A15" i="34" s="1"/>
  <c r="K14" i="34"/>
  <c r="A14" i="34" s="1"/>
  <c r="K13" i="34"/>
  <c r="A13" i="34" s="1"/>
  <c r="K12" i="34"/>
  <c r="A12" i="34" s="1"/>
  <c r="K45" i="35"/>
  <c r="A45" i="35" s="1"/>
  <c r="K44" i="35"/>
  <c r="A44" i="35" s="1"/>
  <c r="K43" i="35"/>
  <c r="A43" i="35" s="1"/>
  <c r="K42" i="35"/>
  <c r="A42" i="35" s="1"/>
  <c r="K41" i="35"/>
  <c r="A41" i="35" s="1"/>
  <c r="K40" i="35"/>
  <c r="A40" i="35" s="1"/>
  <c r="K39" i="35"/>
  <c r="A39" i="35" s="1"/>
  <c r="K38" i="35"/>
  <c r="A38" i="35" s="1"/>
  <c r="K37" i="35"/>
  <c r="A37" i="35" s="1"/>
  <c r="K36" i="35"/>
  <c r="A36" i="35" s="1"/>
  <c r="K35" i="35"/>
  <c r="A35" i="35" s="1"/>
  <c r="K34" i="35"/>
  <c r="A34" i="35" s="1"/>
  <c r="K33" i="35"/>
  <c r="A33" i="35" s="1"/>
  <c r="K32" i="35"/>
  <c r="A32" i="35" s="1"/>
  <c r="K31" i="35"/>
  <c r="A31" i="35" s="1"/>
  <c r="K30" i="35"/>
  <c r="A30" i="35" s="1"/>
  <c r="K29" i="35"/>
  <c r="A29" i="35" s="1"/>
  <c r="K28" i="35"/>
  <c r="A28" i="35" s="1"/>
  <c r="K27" i="35"/>
  <c r="A27" i="35" s="1"/>
  <c r="K26" i="35"/>
  <c r="A26" i="35" s="1"/>
  <c r="K25" i="35"/>
  <c r="A25" i="35" s="1"/>
  <c r="K24" i="35"/>
  <c r="A24" i="35" s="1"/>
  <c r="K23" i="35"/>
  <c r="A23" i="35" s="1"/>
  <c r="K22" i="35"/>
  <c r="A22" i="35" s="1"/>
  <c r="K21" i="35"/>
  <c r="A21" i="35" s="1"/>
  <c r="K20" i="35"/>
  <c r="A20" i="35" s="1"/>
  <c r="K19" i="35"/>
  <c r="A19" i="35" s="1"/>
  <c r="K18" i="35"/>
  <c r="A18" i="35" s="1"/>
  <c r="K17" i="35"/>
  <c r="A17" i="35" s="1"/>
  <c r="K16" i="35"/>
  <c r="A16" i="35" s="1"/>
  <c r="K15" i="35"/>
  <c r="A15" i="35" s="1"/>
  <c r="K14" i="35"/>
  <c r="A14" i="35" s="1"/>
  <c r="K13" i="35"/>
  <c r="A13" i="35" s="1"/>
  <c r="K12" i="35"/>
  <c r="A12" i="35" s="1"/>
  <c r="K45" i="36"/>
  <c r="A45" i="36" s="1"/>
  <c r="K44" i="36"/>
  <c r="A44" i="36" s="1"/>
  <c r="K43" i="36"/>
  <c r="A43" i="36" s="1"/>
  <c r="K42" i="36"/>
  <c r="A42" i="36" s="1"/>
  <c r="K41" i="36"/>
  <c r="A41" i="36" s="1"/>
  <c r="K40" i="36"/>
  <c r="A40" i="36" s="1"/>
  <c r="K39" i="36"/>
  <c r="A39" i="36" s="1"/>
  <c r="K38" i="36"/>
  <c r="A38" i="36" s="1"/>
  <c r="K37" i="36"/>
  <c r="A37" i="36" s="1"/>
  <c r="K36" i="36"/>
  <c r="A36" i="36" s="1"/>
  <c r="K35" i="36"/>
  <c r="A35" i="36" s="1"/>
  <c r="K34" i="36"/>
  <c r="A34" i="36" s="1"/>
  <c r="K33" i="36"/>
  <c r="A33" i="36" s="1"/>
  <c r="K32" i="36"/>
  <c r="A32" i="36" s="1"/>
  <c r="K31" i="36"/>
  <c r="A31" i="36" s="1"/>
  <c r="K30" i="36"/>
  <c r="A30" i="36" s="1"/>
  <c r="K29" i="36"/>
  <c r="A29" i="36" s="1"/>
  <c r="K28" i="36"/>
  <c r="A28" i="36" s="1"/>
  <c r="K27" i="36"/>
  <c r="A27" i="36" s="1"/>
  <c r="K26" i="36"/>
  <c r="A26" i="36" s="1"/>
  <c r="K25" i="36"/>
  <c r="A25" i="36" s="1"/>
  <c r="K24" i="36"/>
  <c r="A24" i="36" s="1"/>
  <c r="K23" i="36"/>
  <c r="A23" i="36" s="1"/>
  <c r="K22" i="36"/>
  <c r="A22" i="36" s="1"/>
  <c r="K21" i="36"/>
  <c r="A21" i="36" s="1"/>
  <c r="K20" i="36"/>
  <c r="A20" i="36" s="1"/>
  <c r="K19" i="36"/>
  <c r="A19" i="36" s="1"/>
  <c r="K18" i="36"/>
  <c r="A18" i="36" s="1"/>
  <c r="K17" i="36"/>
  <c r="A17" i="36" s="1"/>
  <c r="K16" i="36"/>
  <c r="A16" i="36" s="1"/>
  <c r="K15" i="36"/>
  <c r="A15" i="36" s="1"/>
  <c r="K14" i="36"/>
  <c r="A14" i="36" s="1"/>
  <c r="K13" i="36"/>
  <c r="A13" i="36" s="1"/>
  <c r="K12" i="36"/>
  <c r="A12" i="36" s="1"/>
  <c r="K45" i="37"/>
  <c r="A45" i="37" s="1"/>
  <c r="K44" i="37"/>
  <c r="A44" i="37" s="1"/>
  <c r="K43" i="37"/>
  <c r="A43" i="37" s="1"/>
  <c r="K42" i="37"/>
  <c r="A42" i="37" s="1"/>
  <c r="K41" i="37"/>
  <c r="A41" i="37" s="1"/>
  <c r="K40" i="37"/>
  <c r="A40" i="37" s="1"/>
  <c r="K39" i="37"/>
  <c r="A39" i="37" s="1"/>
  <c r="K38" i="37"/>
  <c r="A38" i="37" s="1"/>
  <c r="K37" i="37"/>
  <c r="A37" i="37" s="1"/>
  <c r="K36" i="37"/>
  <c r="A36" i="37" s="1"/>
  <c r="K35" i="37"/>
  <c r="A35" i="37" s="1"/>
  <c r="K34" i="37"/>
  <c r="A34" i="37" s="1"/>
  <c r="K33" i="37"/>
  <c r="A33" i="37" s="1"/>
  <c r="K32" i="37"/>
  <c r="A32" i="37" s="1"/>
  <c r="K31" i="37"/>
  <c r="A31" i="37" s="1"/>
  <c r="K30" i="37"/>
  <c r="A30" i="37" s="1"/>
  <c r="K29" i="37"/>
  <c r="A29" i="37" s="1"/>
  <c r="K28" i="37"/>
  <c r="A28" i="37" s="1"/>
  <c r="K27" i="37"/>
  <c r="A27" i="37" s="1"/>
  <c r="K26" i="37"/>
  <c r="A26" i="37" s="1"/>
  <c r="K25" i="37"/>
  <c r="A25" i="37" s="1"/>
  <c r="K24" i="37"/>
  <c r="A24" i="37" s="1"/>
  <c r="K23" i="37"/>
  <c r="A23" i="37" s="1"/>
  <c r="K22" i="37"/>
  <c r="A22" i="37" s="1"/>
  <c r="K21" i="37"/>
  <c r="A21" i="37" s="1"/>
  <c r="K20" i="37"/>
  <c r="A20" i="37" s="1"/>
  <c r="K19" i="37"/>
  <c r="A19" i="37" s="1"/>
  <c r="K18" i="37"/>
  <c r="A18" i="37" s="1"/>
  <c r="K17" i="37"/>
  <c r="A17" i="37" s="1"/>
  <c r="K16" i="37"/>
  <c r="A16" i="37" s="1"/>
  <c r="K15" i="37"/>
  <c r="A15" i="37" s="1"/>
  <c r="K14" i="37"/>
  <c r="A14" i="37" s="1"/>
  <c r="K13" i="37"/>
  <c r="A13" i="37" s="1"/>
  <c r="K12" i="37"/>
  <c r="A12" i="37" s="1"/>
</calcChain>
</file>

<file path=xl/sharedStrings.xml><?xml version="1.0" encoding="utf-8"?>
<sst xmlns="http://schemas.openxmlformats.org/spreadsheetml/2006/main" count="1108" uniqueCount="262">
  <si>
    <t xml:space="preserve">Nitrogen Dioxide </t>
  </si>
  <si>
    <t>Customer:</t>
  </si>
  <si>
    <t>Harb</t>
  </si>
  <si>
    <t>Tubes sent to:</t>
  </si>
  <si>
    <t>Customer Name:</t>
  </si>
  <si>
    <t>Gareth Rees</t>
  </si>
  <si>
    <t>Company Name:</t>
  </si>
  <si>
    <t>Harborough District Council</t>
  </si>
  <si>
    <t>Quotation:</t>
  </si>
  <si>
    <t>DIF-ANU-8249</t>
  </si>
  <si>
    <t>Period:</t>
  </si>
  <si>
    <t>Tube Batch Number:</t>
  </si>
  <si>
    <t>N4974</t>
  </si>
  <si>
    <t>22A</t>
  </si>
  <si>
    <t>SITE REF</t>
  </si>
  <si>
    <t>Site Name</t>
  </si>
  <si>
    <t>EXPOSURE</t>
  </si>
  <si>
    <t>Exposure (hours)</t>
  </si>
  <si>
    <t>Concentrations of Nitrogen Dioxide</t>
  </si>
  <si>
    <t xml:space="preserve">Comments </t>
  </si>
  <si>
    <t>START</t>
  </si>
  <si>
    <t>FINISH</t>
  </si>
  <si>
    <t>TIME</t>
  </si>
  <si>
    <t>DATE</t>
  </si>
  <si>
    <r>
      <t>μgm</t>
    </r>
    <r>
      <rPr>
        <vertAlign val="superscript"/>
        <sz val="10"/>
        <rFont val="Times New Roman"/>
        <family val="1"/>
      </rPr>
      <t>-3</t>
    </r>
  </si>
  <si>
    <t>6 The Terrace Rugby Road</t>
  </si>
  <si>
    <t>missing</t>
  </si>
  <si>
    <t>01</t>
  </si>
  <si>
    <t>Lut. Service Shop</t>
  </si>
  <si>
    <t>02</t>
  </si>
  <si>
    <t>40 regent street lutterworth</t>
  </si>
  <si>
    <t>03</t>
  </si>
  <si>
    <t>regent court</t>
  </si>
  <si>
    <t>04</t>
  </si>
  <si>
    <t>26 Market Street Lutterworth</t>
  </si>
  <si>
    <t>05</t>
  </si>
  <si>
    <t>Homeside main street Theddingworth</t>
  </si>
  <si>
    <t>06</t>
  </si>
  <si>
    <t>17 Rugby road Lutterworth</t>
  </si>
  <si>
    <t>07</t>
  </si>
  <si>
    <t xml:space="preserve">69 leicester road Kibworth </t>
  </si>
  <si>
    <t>08</t>
  </si>
  <si>
    <t>77 leicester road</t>
  </si>
  <si>
    <t>09</t>
  </si>
  <si>
    <t>Day Nursery</t>
  </si>
  <si>
    <t>10</t>
  </si>
  <si>
    <t>A6 Kibworth</t>
  </si>
  <si>
    <t>11</t>
  </si>
  <si>
    <t xml:space="preserve">lamppost outside 78 leicester road kibworth </t>
  </si>
  <si>
    <t>12</t>
  </si>
  <si>
    <t>24 Rugby Road Lutterworth</t>
  </si>
  <si>
    <t>13</t>
  </si>
  <si>
    <t>sign outside 64 Leicester Road Kibworth</t>
  </si>
  <si>
    <t>14</t>
  </si>
  <si>
    <t xml:space="preserve">signpost just north of 11 Leicester road Kibworth </t>
  </si>
  <si>
    <t>15</t>
  </si>
  <si>
    <t xml:space="preserve">pizza Express st marys road </t>
  </si>
  <si>
    <t>16</t>
  </si>
  <si>
    <t>Jazz Hair</t>
  </si>
  <si>
    <t>17</t>
  </si>
  <si>
    <t>Spencerdene main street theddingworth</t>
  </si>
  <si>
    <t>18</t>
  </si>
  <si>
    <t xml:space="preserve">Alma House, Watling Street Claybrooke Parva </t>
  </si>
  <si>
    <t>19</t>
  </si>
  <si>
    <t>sign post outside White House Farm Watling street</t>
  </si>
  <si>
    <t>20</t>
  </si>
  <si>
    <t>coach and horse kibworth</t>
  </si>
  <si>
    <t>21</t>
  </si>
  <si>
    <t>lamppost 29 church road kibworth</t>
  </si>
  <si>
    <t>22</t>
  </si>
  <si>
    <t>106 main street kibworth</t>
  </si>
  <si>
    <t>23</t>
  </si>
  <si>
    <t>lampost outside 52 Leicester Road</t>
  </si>
  <si>
    <t>24</t>
  </si>
  <si>
    <t xml:space="preserve">road sign on leicester road, rear of 9 Milestone Close </t>
  </si>
  <si>
    <t>25</t>
  </si>
  <si>
    <t>3 dunton road BA</t>
  </si>
  <si>
    <t>26</t>
  </si>
  <si>
    <t>16 Main Street, BA (on wooden pole outside the shop)</t>
  </si>
  <si>
    <t>27</t>
  </si>
  <si>
    <t>lampost est of 5 Lutterworth road Walcote</t>
  </si>
  <si>
    <t>28</t>
  </si>
  <si>
    <t>sw junction welland park road and northamton road MH</t>
  </si>
  <si>
    <t>29</t>
  </si>
  <si>
    <t>53 northamton road MH</t>
  </si>
  <si>
    <t>30</t>
  </si>
  <si>
    <t>7 leicester road MH</t>
  </si>
  <si>
    <t>31</t>
  </si>
  <si>
    <t>lamppost outside 12 Springfield Street MH</t>
  </si>
  <si>
    <t>32</t>
  </si>
  <si>
    <t xml:space="preserve">lamppost carpark adjacent Fleckney Fish bar, High street Fleckney </t>
  </si>
  <si>
    <t>33</t>
  </si>
  <si>
    <t>lamppost outside thurnby memorial hall, main street, bushby</t>
  </si>
  <si>
    <t>34</t>
  </si>
  <si>
    <t>N5018</t>
  </si>
  <si>
    <t>N5069</t>
  </si>
  <si>
    <t>Tube missing, new one installed</t>
  </si>
  <si>
    <t xml:space="preserve">lamppost carpark adj Fleckney Fish bar, High street </t>
  </si>
  <si>
    <t>N5081</t>
  </si>
  <si>
    <t>23A</t>
  </si>
  <si>
    <t xml:space="preserve">  </t>
  </si>
  <si>
    <t>Diffusion Tube Laboratory
SOCOTEC
12 Moorbrook
Southmead Industrial Park
Didcot
Oxon
OX11 7HP</t>
  </si>
  <si>
    <t>Tube Batch Number: N5123</t>
  </si>
  <si>
    <t xml:space="preserve">missing </t>
  </si>
  <si>
    <t>N5167</t>
  </si>
  <si>
    <t>N5221</t>
  </si>
  <si>
    <t>MISSING no cable tie to replace</t>
  </si>
  <si>
    <t>N5250</t>
  </si>
  <si>
    <t>N5284</t>
  </si>
  <si>
    <t>---------</t>
  </si>
  <si>
    <t>N5372</t>
  </si>
  <si>
    <t xml:space="preserve"> &amp; N5349</t>
  </si>
  <si>
    <t>16 Main Street BA</t>
  </si>
  <si>
    <t xml:space="preserve">    </t>
  </si>
  <si>
    <t>N5384</t>
  </si>
  <si>
    <t>N5437</t>
  </si>
  <si>
    <t xml:space="preserve"> </t>
  </si>
  <si>
    <t>]=</t>
  </si>
  <si>
    <t>Site ID</t>
  </si>
  <si>
    <t xml:space="preserve">Tube Reference </t>
  </si>
  <si>
    <t>location</t>
  </si>
  <si>
    <t>AREA</t>
  </si>
  <si>
    <t>Site Type</t>
  </si>
  <si>
    <t>Grid Reference</t>
  </si>
  <si>
    <t>Our Tube No.</t>
  </si>
  <si>
    <t>Pollutants Monitored</t>
  </si>
  <si>
    <t>In AQMA ?</t>
  </si>
  <si>
    <t>Relevant
Exposure? (Y/N with  distance (m) to relevant exposure)</t>
  </si>
  <si>
    <t>Distance to kerb of nearest road
(N/A if not applicable)</t>
  </si>
  <si>
    <t>Worst-case Location?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</si>
  <si>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</si>
  <si>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BIAS =</t>
  </si>
  <si>
    <t>Confidence level</t>
  </si>
  <si>
    <t>confidence interval</t>
  </si>
  <si>
    <t>% period coverage</t>
  </si>
  <si>
    <t>% year data coverage</t>
  </si>
  <si>
    <t>Façade Correction 
(See Box 2.3 pg 2-6 LAQM.TG(09))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</si>
  <si>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</si>
  <si>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</si>
  <si>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</si>
  <si>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</si>
  <si>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</si>
  <si>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</si>
  <si>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</si>
  <si>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</si>
  <si>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</si>
  <si>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</si>
  <si>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</si>
  <si>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</si>
  <si>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find relevant background concentration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</si>
  <si>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</si>
  <si>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Environmental scientifics group</t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</si>
  <si>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</si>
  <si>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</si>
  <si>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Standard Deviation</t>
  </si>
  <si>
    <t>period length</t>
  </si>
  <si>
    <t>no of results</t>
  </si>
  <si>
    <t>X</t>
  </si>
  <si>
    <t>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</si>
  <si>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</si>
  <si>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</si>
  <si>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</si>
  <si>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</si>
  <si>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</si>
  <si>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</si>
  <si>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</si>
  <si>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</si>
  <si>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</si>
  <si>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</si>
  <si>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</si>
  <si>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</si>
  <si>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</si>
  <si>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01n</t>
  </si>
  <si>
    <t>NA S02</t>
  </si>
  <si>
    <t>Lutterworth</t>
  </si>
  <si>
    <t>Roadside</t>
  </si>
  <si>
    <r>
      <t>NO</t>
    </r>
    <r>
      <rPr>
        <vertAlign val="subscript"/>
        <sz val="10"/>
        <rFont val="Arial"/>
        <family val="2"/>
      </rPr>
      <t>2</t>
    </r>
  </si>
  <si>
    <t>11n</t>
  </si>
  <si>
    <t>NA S10</t>
  </si>
  <si>
    <t>N</t>
  </si>
  <si>
    <t>12n</t>
  </si>
  <si>
    <t>NA S11</t>
  </si>
  <si>
    <t>Kibworth</t>
  </si>
  <si>
    <t>18n</t>
  </si>
  <si>
    <t>NA S17</t>
  </si>
  <si>
    <t>22n</t>
  </si>
  <si>
    <t>NA S09</t>
  </si>
  <si>
    <t>23n</t>
  </si>
  <si>
    <t>NA S01</t>
  </si>
  <si>
    <t>24n</t>
  </si>
  <si>
    <t>NA S04</t>
  </si>
  <si>
    <t>25n</t>
  </si>
  <si>
    <t>NA S05</t>
  </si>
  <si>
    <t>26n</t>
  </si>
  <si>
    <t>NA S13</t>
  </si>
  <si>
    <t>27n</t>
  </si>
  <si>
    <t>NA S07</t>
  </si>
  <si>
    <t>28n</t>
  </si>
  <si>
    <t>NA S18</t>
  </si>
  <si>
    <t>Theddingworth</t>
  </si>
  <si>
    <t>29n</t>
  </si>
  <si>
    <t>NA S06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</si>
  <si>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</si>
  <si>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30n</t>
  </si>
  <si>
    <t>NA S03</t>
  </si>
  <si>
    <t>31n</t>
  </si>
  <si>
    <t>NA S08</t>
  </si>
  <si>
    <t>32n</t>
  </si>
  <si>
    <t>NA S19</t>
  </si>
  <si>
    <t>A5</t>
  </si>
  <si>
    <t>33n</t>
  </si>
  <si>
    <t>NA S20</t>
  </si>
  <si>
    <t>34n</t>
  </si>
  <si>
    <t>NA S14</t>
  </si>
  <si>
    <t>35n</t>
  </si>
  <si>
    <t>NA S12</t>
  </si>
  <si>
    <t>36n</t>
  </si>
  <si>
    <t>NA S15</t>
  </si>
  <si>
    <t>37n</t>
  </si>
  <si>
    <t>NA S16</t>
  </si>
  <si>
    <t>Market Harborough</t>
  </si>
  <si>
    <t>38n</t>
  </si>
  <si>
    <t>NA S21</t>
  </si>
  <si>
    <t>39n</t>
  </si>
  <si>
    <t>NA S22</t>
  </si>
  <si>
    <t>40n</t>
  </si>
  <si>
    <t>NA S23</t>
  </si>
  <si>
    <t>41n</t>
  </si>
  <si>
    <t>NA S24</t>
  </si>
  <si>
    <t>42n</t>
  </si>
  <si>
    <t>NA S25</t>
  </si>
  <si>
    <t>43n</t>
  </si>
  <si>
    <t>NA S26</t>
  </si>
  <si>
    <t xml:space="preserve">Broughton Astley </t>
  </si>
  <si>
    <t>y</t>
  </si>
  <si>
    <t>44n</t>
  </si>
  <si>
    <t>NA S27</t>
  </si>
  <si>
    <t>45n</t>
  </si>
  <si>
    <t>NA S28</t>
  </si>
  <si>
    <t>Walcote</t>
  </si>
  <si>
    <t>46n</t>
  </si>
  <si>
    <t>NA S29</t>
  </si>
  <si>
    <t>47n</t>
  </si>
  <si>
    <t>NA S30</t>
  </si>
  <si>
    <t>48n</t>
  </si>
  <si>
    <t>NA S31</t>
  </si>
  <si>
    <t>49n</t>
  </si>
  <si>
    <t>NA S32</t>
  </si>
  <si>
    <t>50n</t>
  </si>
  <si>
    <t>NA S33</t>
  </si>
  <si>
    <t>Fleckney</t>
  </si>
  <si>
    <t>51n</t>
  </si>
  <si>
    <t>NA S34</t>
  </si>
  <si>
    <t>Bushby</t>
  </si>
  <si>
    <t>2020 background</t>
  </si>
  <si>
    <t xml:space="preserve">Estimated Background Air Pollution Maps (base year 2018),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</si>
  <si>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t>Concentrations are as ug.m-3 NO2</t>
  </si>
  <si>
    <t>Local_Auth_Code</t>
  </si>
  <si>
    <t>x</t>
  </si>
  <si>
    <t>geo_area</t>
  </si>
  <si>
    <t>EU_zone_agglom_01</t>
  </si>
  <si>
    <t>Total_NO2_17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</si>
</sst>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F400]h:mm:ss\ AM/PM"/>
    <numFmt numFmtId="166" formatCode="0.0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6" fontId="4" fillId="0" borderId="0" xfId="0" applyNumberFormat="1" applyFont="1" applyAlignment="1">
      <alignment vertical="center" wrapText="1"/>
    </xf>
    <xf numFmtId="166" fontId="1" fillId="0" borderId="63" xfId="0" applyNumberFormat="1" applyFont="1" applyBorder="1" applyAlignment="1">
      <alignment horizontal="center" vertical="center" wrapText="1"/>
    </xf>
    <xf numFmtId="166" fontId="1" fillId="0" borderId="43" xfId="0" applyNumberFormat="1" applyFont="1" applyBorder="1" applyAlignment="1">
      <alignment horizontal="center" vertical="center" wrapText="1"/>
    </xf>
    <xf numFmtId="166" fontId="1" fillId="0" borderId="62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vertical="center"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 wrapText="1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9" xfId="0" quotePrefix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180" wrapText="1"/>
    </xf>
    <xf numFmtId="0" fontId="1" fillId="0" borderId="21" xfId="0" applyFont="1" applyBorder="1" applyAlignment="1">
      <alignment horizontal="center" vertical="center" textRotation="180" wrapText="1"/>
    </xf>
    <xf numFmtId="0" fontId="1" fillId="0" borderId="22" xfId="0" applyFont="1" applyBorder="1" applyAlignment="1">
      <alignment horizontal="center" vertical="center" textRotation="180" wrapText="1"/>
    </xf>
    <xf numFmtId="0" fontId="1" fillId="0" borderId="20" xfId="0" applyFont="1" applyBorder="1" applyAlignment="1">
      <alignment horizontal="center" vertical="center" textRotation="180" wrapText="1"/>
    </xf>
    <xf numFmtId="0" fontId="1" fillId="0" borderId="23" xfId="0" applyFont="1" applyBorder="1" applyAlignment="1">
      <alignment horizontal="center" vertical="center" textRotation="180" wrapText="1"/>
    </xf>
    <xf numFmtId="0" fontId="1" fillId="0" borderId="24" xfId="0" applyFont="1" applyBorder="1" applyAlignment="1">
      <alignment horizontal="center" vertical="center" textRotation="180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164" fontId="1" fillId="0" borderId="33" xfId="1" applyNumberFormat="1" applyFont="1" applyFill="1" applyBorder="1" applyAlignment="1">
      <alignment horizontal="center" vertical="center" wrapText="1"/>
    </xf>
    <xf numFmtId="164" fontId="1" fillId="0" borderId="31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164" fontId="1" fillId="0" borderId="17" xfId="1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7" xfId="1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1" applyNumberFormat="1" applyFont="1" applyBorder="1" applyAlignment="1">
      <alignment vertical="center" wrapText="1"/>
    </xf>
    <xf numFmtId="164" fontId="1" fillId="0" borderId="0" xfId="1" applyNumberFormat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164" fontId="1" fillId="0" borderId="0" xfId="1" applyNumberFormat="1" applyFont="1" applyAlignment="1">
      <alignment vertical="center" wrapText="1"/>
    </xf>
    <xf numFmtId="0" fontId="1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166" fontId="1" fillId="0" borderId="18" xfId="0" applyNumberFormat="1" applyFont="1" applyBorder="1" applyAlignment="1">
      <alignment horizontal="center" vertical="center" wrapText="1"/>
    </xf>
    <xf numFmtId="166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textRotation="180" wrapText="1"/>
    </xf>
    <xf numFmtId="2" fontId="1" fillId="0" borderId="19" xfId="0" applyNumberFormat="1" applyFont="1" applyBorder="1" applyAlignment="1">
      <alignment horizontal="center" vertical="center" textRotation="180" wrapText="1"/>
    </xf>
    <xf numFmtId="164" fontId="1" fillId="0" borderId="48" xfId="1" applyNumberFormat="1" applyFont="1" applyBorder="1" applyAlignment="1">
      <alignment horizontal="center" vertical="center" textRotation="180" wrapText="1"/>
    </xf>
    <xf numFmtId="164" fontId="1" fillId="0" borderId="3" xfId="1" applyNumberFormat="1" applyFont="1" applyBorder="1" applyAlignment="1">
      <alignment horizontal="center" vertical="center" textRotation="180" wrapText="1"/>
    </xf>
    <xf numFmtId="0" fontId="1" fillId="0" borderId="55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1" fillId="0" borderId="42" xfId="0" applyFont="1" applyBorder="1" applyAlignment="1">
      <alignment horizontal="center" vertical="center" textRotation="180" wrapText="1"/>
    </xf>
    <xf numFmtId="164" fontId="1" fillId="0" borderId="55" xfId="1" applyNumberFormat="1" applyFont="1" applyBorder="1" applyAlignment="1">
      <alignment horizontal="center" vertical="center" textRotation="180" wrapText="1"/>
    </xf>
    <xf numFmtId="164" fontId="1" fillId="0" borderId="42" xfId="1" applyNumberFormat="1" applyFont="1" applyBorder="1" applyAlignment="1">
      <alignment horizontal="center" vertical="center" textRotation="180" wrapText="1"/>
    </xf>
    <xf numFmtId="164" fontId="1" fillId="0" borderId="43" xfId="1" applyNumberFormat="1" applyFont="1" applyBorder="1" applyAlignment="1">
      <alignment horizontal="center" vertical="center" textRotation="18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9" fontId="1" fillId="0" borderId="47" xfId="1" applyFont="1" applyBorder="1" applyAlignment="1">
      <alignment horizontal="center" vertical="center" wrapText="1"/>
    </xf>
    <xf numFmtId="9" fontId="1" fillId="0" borderId="19" xfId="1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textRotation="180" wrapText="1"/>
    </xf>
    <xf numFmtId="0" fontId="1" fillId="0" borderId="51" xfId="0" applyFont="1" applyBorder="1" applyAlignment="1">
      <alignment horizontal="center" vertical="center" textRotation="180" wrapText="1"/>
    </xf>
    <xf numFmtId="0" fontId="1" fillId="0" borderId="40" xfId="0" applyFont="1" applyBorder="1" applyAlignment="1">
      <alignment horizontal="center" vertical="center" textRotation="180" wrapText="1"/>
    </xf>
    <xf numFmtId="0" fontId="1" fillId="0" borderId="52" xfId="0" applyFont="1" applyBorder="1" applyAlignment="1">
      <alignment horizontal="center" vertical="center" textRotation="180" wrapText="1"/>
    </xf>
    <xf numFmtId="0" fontId="1" fillId="0" borderId="4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textRotation="180" wrapText="1"/>
    </xf>
    <xf numFmtId="0" fontId="1" fillId="0" borderId="54" xfId="0" applyFont="1" applyBorder="1" applyAlignment="1">
      <alignment horizontal="center" vertical="center" textRotation="180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textRotation="180" wrapText="1"/>
    </xf>
    <xf numFmtId="0" fontId="1" fillId="0" borderId="56" xfId="0" applyFont="1" applyBorder="1" applyAlignment="1">
      <alignment horizontal="center" vertical="center" textRotation="180" wrapText="1"/>
    </xf>
    <xf numFmtId="2" fontId="1" fillId="0" borderId="57" xfId="0" applyNumberFormat="1" applyFont="1" applyBorder="1" applyAlignment="1">
      <alignment horizontal="center" vertical="center" textRotation="180" wrapText="1"/>
    </xf>
    <xf numFmtId="2" fontId="1" fillId="0" borderId="58" xfId="0" applyNumberFormat="1" applyFont="1" applyBorder="1" applyAlignment="1">
      <alignment horizontal="center" vertical="center" textRotation="180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website'!$C$5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website'!$N$5:$Y$5</c:f>
              <c:numCache>
                <c:formatCode>0</c:formatCode>
                <c:ptCount val="12"/>
                <c:pt idx="0">
                  <c:v>52.4</c:v>
                </c:pt>
                <c:pt idx="1">
                  <c:v>39.4</c:v>
                </c:pt>
                <c:pt idx="2">
                  <c:v>39.6</c:v>
                </c:pt>
                <c:pt idx="3">
                  <c:v>37.1</c:v>
                </c:pt>
                <c:pt idx="4">
                  <c:v>37.9</c:v>
                </c:pt>
                <c:pt idx="5">
                  <c:v>42.7</c:v>
                </c:pt>
                <c:pt idx="6">
                  <c:v>41.7</c:v>
                </c:pt>
                <c:pt idx="7">
                  <c:v>38.6</c:v>
                </c:pt>
                <c:pt idx="8">
                  <c:v>37.6</c:v>
                </c:pt>
                <c:pt idx="9">
                  <c:v>35.6</c:v>
                </c:pt>
                <c:pt idx="10">
                  <c:v>42.2</c:v>
                </c:pt>
                <c:pt idx="11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C7D-B1B6-2CB7405607D8}"/>
            </c:ext>
          </c:extLst>
        </c:ser>
        <c:ser>
          <c:idx val="1"/>
          <c:order val="1"/>
          <c:tx>
            <c:strRef>
              <c:f>'year review for website'!$C$6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website'!$N$6:$Y$6</c:f>
              <c:numCache>
                <c:formatCode>0</c:formatCode>
                <c:ptCount val="12"/>
                <c:pt idx="0">
                  <c:v>32.6</c:v>
                </c:pt>
                <c:pt idx="1">
                  <c:v>21.9</c:v>
                </c:pt>
                <c:pt idx="2">
                  <c:v>33.299999999999997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26.3</c:v>
                </c:pt>
                <c:pt idx="9">
                  <c:v>25.6</c:v>
                </c:pt>
                <c:pt idx="10">
                  <c:v>26.7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A-4C7D-B1B6-2CB7405607D8}"/>
            </c:ext>
          </c:extLst>
        </c:ser>
        <c:ser>
          <c:idx val="2"/>
          <c:order val="2"/>
          <c:tx>
            <c:strRef>
              <c:f>'year review for website'!$C$7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website'!$N$7:$Y$7</c:f>
              <c:numCache>
                <c:formatCode>0</c:formatCode>
                <c:ptCount val="12"/>
                <c:pt idx="0">
                  <c:v>34.700000000000003</c:v>
                </c:pt>
                <c:pt idx="1">
                  <c:v>30</c:v>
                </c:pt>
                <c:pt idx="2">
                  <c:v>26.6</c:v>
                </c:pt>
                <c:pt idx="3">
                  <c:v>22.9</c:v>
                </c:pt>
                <c:pt idx="4">
                  <c:v>25</c:v>
                </c:pt>
                <c:pt idx="5">
                  <c:v>25.6</c:v>
                </c:pt>
                <c:pt idx="6">
                  <c:v>26.8</c:v>
                </c:pt>
                <c:pt idx="7">
                  <c:v>23.6</c:v>
                </c:pt>
                <c:pt idx="8">
                  <c:v>23.4</c:v>
                </c:pt>
                <c:pt idx="9">
                  <c:v>28.8</c:v>
                </c:pt>
                <c:pt idx="10">
                  <c:v>36.9</c:v>
                </c:pt>
                <c:pt idx="11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A-4C7D-B1B6-2CB7405607D8}"/>
            </c:ext>
          </c:extLst>
        </c:ser>
        <c:ser>
          <c:idx val="6"/>
          <c:order val="3"/>
          <c:tx>
            <c:strRef>
              <c:f>'year review for website'!$C$8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website'!$N$8:$Y$8</c:f>
              <c:numCache>
                <c:formatCode>0</c:formatCode>
                <c:ptCount val="12"/>
                <c:pt idx="0">
                  <c:v>48.9</c:v>
                </c:pt>
                <c:pt idx="1">
                  <c:v>30.7</c:v>
                </c:pt>
                <c:pt idx="2">
                  <c:v>50.7</c:v>
                </c:pt>
                <c:pt idx="3">
                  <c:v>40.299999999999997</c:v>
                </c:pt>
                <c:pt idx="4">
                  <c:v>26.6</c:v>
                </c:pt>
                <c:pt idx="5">
                  <c:v>33.5</c:v>
                </c:pt>
                <c:pt idx="6">
                  <c:v>35.799999999999997</c:v>
                </c:pt>
                <c:pt idx="7">
                  <c:v>43</c:v>
                </c:pt>
                <c:pt idx="8">
                  <c:v>33.5</c:v>
                </c:pt>
                <c:pt idx="9">
                  <c:v>35.1</c:v>
                </c:pt>
                <c:pt idx="10">
                  <c:v>38.799999999999997</c:v>
                </c:pt>
                <c:pt idx="11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A-4C7D-B1B6-2CB7405607D8}"/>
            </c:ext>
          </c:extLst>
        </c:ser>
        <c:ser>
          <c:idx val="8"/>
          <c:order val="4"/>
          <c:tx>
            <c:strRef>
              <c:f>'year review for website'!$C$9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website'!$N$9:$Y$9</c:f>
              <c:numCache>
                <c:formatCode>0</c:formatCode>
                <c:ptCount val="12"/>
                <c:pt idx="0">
                  <c:v>18.5</c:v>
                </c:pt>
                <c:pt idx="1">
                  <c:v>18.8</c:v>
                </c:pt>
                <c:pt idx="2">
                  <c:v>19.600000000000001</c:v>
                </c:pt>
                <c:pt idx="3">
                  <c:v>16.100000000000001</c:v>
                </c:pt>
                <c:pt idx="4">
                  <c:v>14.8</c:v>
                </c:pt>
                <c:pt idx="5">
                  <c:v>14.7</c:v>
                </c:pt>
                <c:pt idx="6">
                  <c:v>16</c:v>
                </c:pt>
                <c:pt idx="7">
                  <c:v>16.5</c:v>
                </c:pt>
                <c:pt idx="8">
                  <c:v>16.3</c:v>
                </c:pt>
                <c:pt idx="9">
                  <c:v>18.3</c:v>
                </c:pt>
                <c:pt idx="10">
                  <c:v>21.7</c:v>
                </c:pt>
                <c:pt idx="11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A-4C7D-B1B6-2CB7405607D8}"/>
            </c:ext>
          </c:extLst>
        </c:ser>
        <c:ser>
          <c:idx val="9"/>
          <c:order val="5"/>
          <c:tx>
            <c:strRef>
              <c:f>'year review for website'!$C$10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website'!$N$10:$Y$10</c:f>
              <c:numCache>
                <c:formatCode>0</c:formatCode>
                <c:ptCount val="12"/>
                <c:pt idx="0">
                  <c:v>32.299999999999997</c:v>
                </c:pt>
                <c:pt idx="1">
                  <c:v>24.6</c:v>
                </c:pt>
                <c:pt idx="2">
                  <c:v>33.799999999999997</c:v>
                </c:pt>
                <c:pt idx="3">
                  <c:v>35.6</c:v>
                </c:pt>
                <c:pt idx="4">
                  <c:v>0</c:v>
                </c:pt>
                <c:pt idx="5">
                  <c:v>24.2</c:v>
                </c:pt>
                <c:pt idx="6">
                  <c:v>20.7</c:v>
                </c:pt>
                <c:pt idx="7">
                  <c:v>32.299999999999997</c:v>
                </c:pt>
                <c:pt idx="8">
                  <c:v>26.4</c:v>
                </c:pt>
                <c:pt idx="9">
                  <c:v>27.1</c:v>
                </c:pt>
                <c:pt idx="10">
                  <c:v>29.1</c:v>
                </c:pt>
                <c:pt idx="11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A-4C7D-B1B6-2CB7405607D8}"/>
            </c:ext>
          </c:extLst>
        </c:ser>
        <c:ser>
          <c:idx val="10"/>
          <c:order val="6"/>
          <c:tx>
            <c:strRef>
              <c:f>'year review for website'!$C$11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website'!$N$11:$Y$11</c:f>
              <c:numCache>
                <c:formatCode>0</c:formatCode>
                <c:ptCount val="12"/>
                <c:pt idx="0">
                  <c:v>50.6</c:v>
                </c:pt>
                <c:pt idx="1">
                  <c:v>25.6</c:v>
                </c:pt>
                <c:pt idx="2">
                  <c:v>42.2</c:v>
                </c:pt>
                <c:pt idx="3">
                  <c:v>29.2</c:v>
                </c:pt>
                <c:pt idx="4">
                  <c:v>29.4</c:v>
                </c:pt>
                <c:pt idx="5">
                  <c:v>32.6</c:v>
                </c:pt>
                <c:pt idx="6">
                  <c:v>33.4</c:v>
                </c:pt>
                <c:pt idx="7">
                  <c:v>41.4</c:v>
                </c:pt>
                <c:pt idx="8">
                  <c:v>31.7</c:v>
                </c:pt>
                <c:pt idx="9">
                  <c:v>30.3</c:v>
                </c:pt>
                <c:pt idx="10">
                  <c:v>40.700000000000003</c:v>
                </c:pt>
                <c:pt idx="11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A-4C7D-B1B6-2CB7405607D8}"/>
            </c:ext>
          </c:extLst>
        </c:ser>
        <c:ser>
          <c:idx val="11"/>
          <c:order val="7"/>
          <c:tx>
            <c:strRef>
              <c:f>'year review for website'!$C$12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website'!$N$12:$Y$12</c:f>
              <c:numCache>
                <c:formatCode>0</c:formatCode>
                <c:ptCount val="12"/>
                <c:pt idx="0">
                  <c:v>41</c:v>
                </c:pt>
                <c:pt idx="1">
                  <c:v>30.6</c:v>
                </c:pt>
                <c:pt idx="2">
                  <c:v>38.799999999999997</c:v>
                </c:pt>
                <c:pt idx="3">
                  <c:v>33.5</c:v>
                </c:pt>
                <c:pt idx="4">
                  <c:v>16.3</c:v>
                </c:pt>
                <c:pt idx="5">
                  <c:v>27.4</c:v>
                </c:pt>
                <c:pt idx="6">
                  <c:v>27.1</c:v>
                </c:pt>
                <c:pt idx="7">
                  <c:v>34.6</c:v>
                </c:pt>
                <c:pt idx="8">
                  <c:v>29.7</c:v>
                </c:pt>
                <c:pt idx="9">
                  <c:v>27.9</c:v>
                </c:pt>
                <c:pt idx="10">
                  <c:v>28.7</c:v>
                </c:pt>
                <c:pt idx="11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A-4C7D-B1B6-2CB7405607D8}"/>
            </c:ext>
          </c:extLst>
        </c:ser>
        <c:ser>
          <c:idx val="12"/>
          <c:order val="8"/>
          <c:tx>
            <c:strRef>
              <c:f>'year review for website'!$C$13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website'!$N$13:$Y$13</c:f>
              <c:numCache>
                <c:formatCode>0</c:formatCode>
                <c:ptCount val="12"/>
                <c:pt idx="0">
                  <c:v>46.8</c:v>
                </c:pt>
                <c:pt idx="1">
                  <c:v>40.6</c:v>
                </c:pt>
                <c:pt idx="2">
                  <c:v>37.5</c:v>
                </c:pt>
                <c:pt idx="3">
                  <c:v>17.5</c:v>
                </c:pt>
                <c:pt idx="4">
                  <c:v>30.4</c:v>
                </c:pt>
                <c:pt idx="5">
                  <c:v>33.1</c:v>
                </c:pt>
                <c:pt idx="6">
                  <c:v>31.1</c:v>
                </c:pt>
                <c:pt idx="7">
                  <c:v>26.2</c:v>
                </c:pt>
                <c:pt idx="8">
                  <c:v>27.2</c:v>
                </c:pt>
                <c:pt idx="9">
                  <c:v>28.2</c:v>
                </c:pt>
                <c:pt idx="10">
                  <c:v>32.200000000000003</c:v>
                </c:pt>
                <c:pt idx="11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C7D-B1B6-2CB7405607D8}"/>
            </c:ext>
          </c:extLst>
        </c:ser>
        <c:ser>
          <c:idx val="13"/>
          <c:order val="9"/>
          <c:tx>
            <c:strRef>
              <c:f>'year review for website'!$C$14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website'!$N$14:$Y$14</c:f>
              <c:numCache>
                <c:formatCode>0</c:formatCode>
                <c:ptCount val="12"/>
                <c:pt idx="0">
                  <c:v>37.1</c:v>
                </c:pt>
                <c:pt idx="1">
                  <c:v>27.9</c:v>
                </c:pt>
                <c:pt idx="2">
                  <c:v>36.5</c:v>
                </c:pt>
                <c:pt idx="3">
                  <c:v>28.8</c:v>
                </c:pt>
                <c:pt idx="4">
                  <c:v>24</c:v>
                </c:pt>
                <c:pt idx="5">
                  <c:v>0</c:v>
                </c:pt>
                <c:pt idx="6">
                  <c:v>26.3</c:v>
                </c:pt>
                <c:pt idx="7">
                  <c:v>29.7</c:v>
                </c:pt>
                <c:pt idx="8">
                  <c:v>30.2</c:v>
                </c:pt>
                <c:pt idx="9">
                  <c:v>27.4</c:v>
                </c:pt>
                <c:pt idx="10">
                  <c:v>34</c:v>
                </c:pt>
                <c:pt idx="11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A-4C7D-B1B6-2CB7405607D8}"/>
            </c:ext>
          </c:extLst>
        </c:ser>
        <c:ser>
          <c:idx val="14"/>
          <c:order val="10"/>
          <c:tx>
            <c:strRef>
              <c:f>'year review for website'!$C$15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website'!$N$15:$Y$15</c:f>
              <c:numCache>
                <c:formatCode>0</c:formatCode>
                <c:ptCount val="12"/>
                <c:pt idx="0">
                  <c:v>23.1</c:v>
                </c:pt>
                <c:pt idx="1">
                  <c:v>15.5</c:v>
                </c:pt>
                <c:pt idx="2">
                  <c:v>18.2</c:v>
                </c:pt>
                <c:pt idx="3">
                  <c:v>13.8</c:v>
                </c:pt>
                <c:pt idx="4">
                  <c:v>14.8</c:v>
                </c:pt>
                <c:pt idx="5">
                  <c:v>14.2</c:v>
                </c:pt>
                <c:pt idx="6">
                  <c:v>14.1</c:v>
                </c:pt>
                <c:pt idx="7">
                  <c:v>14.5</c:v>
                </c:pt>
                <c:pt idx="8">
                  <c:v>19.899999999999999</c:v>
                </c:pt>
                <c:pt idx="9">
                  <c:v>23.1</c:v>
                </c:pt>
                <c:pt idx="10">
                  <c:v>14.9</c:v>
                </c:pt>
                <c:pt idx="1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A-4C7D-B1B6-2CB7405607D8}"/>
            </c:ext>
          </c:extLst>
        </c:ser>
        <c:ser>
          <c:idx val="15"/>
          <c:order val="11"/>
          <c:tx>
            <c:strRef>
              <c:f>'year review for website'!$C$16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website'!$N$16:$Y$16</c:f>
              <c:numCache>
                <c:formatCode>0</c:formatCode>
                <c:ptCount val="12"/>
                <c:pt idx="0">
                  <c:v>34.5</c:v>
                </c:pt>
                <c:pt idx="1">
                  <c:v>23.8</c:v>
                </c:pt>
                <c:pt idx="2">
                  <c:v>22.5</c:v>
                </c:pt>
                <c:pt idx="3">
                  <c:v>21</c:v>
                </c:pt>
                <c:pt idx="4">
                  <c:v>17.2</c:v>
                </c:pt>
                <c:pt idx="5">
                  <c:v>16.5</c:v>
                </c:pt>
                <c:pt idx="6">
                  <c:v>18.3</c:v>
                </c:pt>
                <c:pt idx="7">
                  <c:v>22.2</c:v>
                </c:pt>
                <c:pt idx="8">
                  <c:v>16.3</c:v>
                </c:pt>
                <c:pt idx="9">
                  <c:v>16.399999999999999</c:v>
                </c:pt>
                <c:pt idx="10">
                  <c:v>21.3</c:v>
                </c:pt>
                <c:pt idx="11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A-4C7D-B1B6-2CB7405607D8}"/>
            </c:ext>
          </c:extLst>
        </c:ser>
        <c:ser>
          <c:idx val="16"/>
          <c:order val="12"/>
          <c:tx>
            <c:strRef>
              <c:f>'year review for website'!$C$17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website'!$N$17:$Y$17</c:f>
              <c:numCache>
                <c:formatCode>0</c:formatCode>
                <c:ptCount val="12"/>
                <c:pt idx="0">
                  <c:v>28.7</c:v>
                </c:pt>
                <c:pt idx="1">
                  <c:v>18.600000000000001</c:v>
                </c:pt>
                <c:pt idx="2">
                  <c:v>27.6</c:v>
                </c:pt>
                <c:pt idx="3">
                  <c:v>31.3</c:v>
                </c:pt>
                <c:pt idx="4">
                  <c:v>0</c:v>
                </c:pt>
                <c:pt idx="5">
                  <c:v>14.5</c:v>
                </c:pt>
                <c:pt idx="6">
                  <c:v>12.5</c:v>
                </c:pt>
                <c:pt idx="7">
                  <c:v>16.2</c:v>
                </c:pt>
                <c:pt idx="8">
                  <c:v>16.8</c:v>
                </c:pt>
                <c:pt idx="9">
                  <c:v>18.7</c:v>
                </c:pt>
                <c:pt idx="10">
                  <c:v>17.2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6A-4C7D-B1B6-2CB7405607D8}"/>
            </c:ext>
          </c:extLst>
        </c:ser>
        <c:ser>
          <c:idx val="17"/>
          <c:order val="13"/>
          <c:tx>
            <c:strRef>
              <c:f>'year review for website'!$C$18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website'!$N$18:$Y$18</c:f>
              <c:numCache>
                <c:formatCode>0</c:formatCode>
                <c:ptCount val="12"/>
                <c:pt idx="0">
                  <c:v>49.8</c:v>
                </c:pt>
                <c:pt idx="1">
                  <c:v>25.3</c:v>
                </c:pt>
                <c:pt idx="2">
                  <c:v>32.9</c:v>
                </c:pt>
                <c:pt idx="3">
                  <c:v>32</c:v>
                </c:pt>
                <c:pt idx="4">
                  <c:v>24.3</c:v>
                </c:pt>
                <c:pt idx="5">
                  <c:v>23.4</c:v>
                </c:pt>
                <c:pt idx="6">
                  <c:v>26.7</c:v>
                </c:pt>
                <c:pt idx="7">
                  <c:v>0</c:v>
                </c:pt>
                <c:pt idx="8">
                  <c:v>29.6</c:v>
                </c:pt>
                <c:pt idx="9">
                  <c:v>34.799999999999997</c:v>
                </c:pt>
                <c:pt idx="10">
                  <c:v>37.799999999999997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6A-4C7D-B1B6-2CB7405607D8}"/>
            </c:ext>
          </c:extLst>
        </c:ser>
        <c:ser>
          <c:idx val="18"/>
          <c:order val="14"/>
          <c:tx>
            <c:strRef>
              <c:f>'year review for website'!$C$19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website'!$N$19:$Y$19</c:f>
              <c:numCache>
                <c:formatCode>0</c:formatCode>
                <c:ptCount val="12"/>
                <c:pt idx="0">
                  <c:v>34.5</c:v>
                </c:pt>
                <c:pt idx="1">
                  <c:v>21</c:v>
                </c:pt>
                <c:pt idx="2">
                  <c:v>30.3</c:v>
                </c:pt>
                <c:pt idx="3">
                  <c:v>24</c:v>
                </c:pt>
                <c:pt idx="4">
                  <c:v>22.1</c:v>
                </c:pt>
                <c:pt idx="5">
                  <c:v>18.899999999999999</c:v>
                </c:pt>
                <c:pt idx="6">
                  <c:v>0</c:v>
                </c:pt>
                <c:pt idx="7">
                  <c:v>0</c:v>
                </c:pt>
                <c:pt idx="8">
                  <c:v>21.6</c:v>
                </c:pt>
                <c:pt idx="10">
                  <c:v>34</c:v>
                </c:pt>
                <c:pt idx="1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6A-4C7D-B1B6-2CB7405607D8}"/>
            </c:ext>
          </c:extLst>
        </c:ser>
        <c:ser>
          <c:idx val="19"/>
          <c:order val="15"/>
          <c:tx>
            <c:strRef>
              <c:f>'year review for website'!$C$20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website'!$N$20:$Y$20</c:f>
              <c:numCache>
                <c:formatCode>0</c:formatCode>
                <c:ptCount val="12"/>
                <c:pt idx="0">
                  <c:v>33.700000000000003</c:v>
                </c:pt>
                <c:pt idx="1">
                  <c:v>21.7</c:v>
                </c:pt>
                <c:pt idx="2">
                  <c:v>26.3</c:v>
                </c:pt>
                <c:pt idx="3">
                  <c:v>18.8</c:v>
                </c:pt>
                <c:pt idx="4">
                  <c:v>18.3</c:v>
                </c:pt>
                <c:pt idx="5">
                  <c:v>19</c:v>
                </c:pt>
                <c:pt idx="6">
                  <c:v>21.7</c:v>
                </c:pt>
                <c:pt idx="7" formatCode="0.0">
                  <c:v>19.7</c:v>
                </c:pt>
                <c:pt idx="8">
                  <c:v>19.100000000000001</c:v>
                </c:pt>
                <c:pt idx="9">
                  <c:v>22.4</c:v>
                </c:pt>
                <c:pt idx="10">
                  <c:v>24.9</c:v>
                </c:pt>
                <c:pt idx="11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6A-4C7D-B1B6-2CB7405607D8}"/>
            </c:ext>
          </c:extLst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website'!$N$42:$Y$42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B6A-4C7D-B1B6-2CB74056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9152"/>
        <c:axId val="169490688"/>
      </c:lineChart>
      <c:catAx>
        <c:axId val="1694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490688"/>
        <c:crosses val="autoZero"/>
        <c:auto val="1"/>
        <c:lblAlgn val="ctr"/>
        <c:lblOffset val="100"/>
        <c:noMultiLvlLbl val="0"/>
      </c:catAx>
      <c:valAx>
        <c:axId val="16949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48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313438434474619E-2"/>
          <c:y val="0.56959443065927629"/>
          <c:w val="0.95112022017271947"/>
          <c:h val="0.4221261383266922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70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08DD016-575B-4FC5-99BA-18BA85D35AC4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BEE0CFDE-F412-4408-A079-FED8F6400FB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F084561-D4A8-4A0D-91D3-DD375430239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>
          <a:extLst>
            <a:ext uri="{FF2B5EF4-FFF2-40B4-BE49-F238E27FC236}">
              <a16:creationId xmlns:a16="http://schemas.microsoft.com/office/drawing/2014/main" id="{00000000-0008-0000-0900-0000811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758012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107BDAB-125F-4750-8CAB-0D5C49DC5ED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1C8E187-129C-4375-A854-8A5D752E61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>
          <a:extLst>
            <a:ext uri="{FF2B5EF4-FFF2-40B4-BE49-F238E27FC236}">
              <a16:creationId xmlns:a16="http://schemas.microsoft.com/office/drawing/2014/main" id="{00000000-0008-0000-0A00-00007F20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>
          <a:extLst>
            <a:ext uri="{FF2B5EF4-FFF2-40B4-BE49-F238E27FC236}">
              <a16:creationId xmlns:a16="http://schemas.microsoft.com/office/drawing/2014/main" id="{00000000-0008-0000-0A00-0000812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553AB1-E94C-4A9A-8558-5F2041749BC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82D1A04-1272-45B7-B636-7663047A51A2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>
          <a:extLst>
            <a:ext uri="{FF2B5EF4-FFF2-40B4-BE49-F238E27FC236}">
              <a16:creationId xmlns:a16="http://schemas.microsoft.com/office/drawing/2014/main" id="{00000000-0008-0000-0B00-00007724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>
          <a:extLst>
            <a:ext uri="{FF2B5EF4-FFF2-40B4-BE49-F238E27FC236}">
              <a16:creationId xmlns:a16="http://schemas.microsoft.com/office/drawing/2014/main" id="{00000000-0008-0000-0B00-00007924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36821" cy="91848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F3F6F2F-6923-40FC-AD37-95534DD482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EA0C6A2-9AEC-443D-80FE-445D6BCB489F}"/>
            </a:ext>
          </a:extLst>
        </xdr:cNvPr>
        <xdr:cNvSpPr>
          <a:spLocks noChangeShapeType="1"/>
        </xdr:cNvSpPr>
      </xdr:nvSpPr>
      <xdr:spPr bwMode="auto">
        <a:xfrm>
          <a:off x="3790950" y="217170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618947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136C1AE-0B3A-468A-B984-A72446BAF3BA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3B96F1D-54F0-49A9-B2AB-43C7C5F2D5CF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1C1B312-D06F-42AA-B076-AFDB357A95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6C79772-8255-48D5-B270-EAFE1B4B86F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4FDCB437-CD85-421D-A7A4-1BB846E8A009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86B7A7C9-DA58-4909-AD91-62FFF92CE37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630BA455-3459-4369-BC5C-668F8C93ABA0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00B59A4-1B04-44B5-8BEF-6B24C36069F6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CA178AD-8DEA-4DCE-917B-F0AF145030DB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6336640-4800-405A-A7A9-0670CBBE7DE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40A6309-772D-4858-9E1F-860AC81E25E8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90715BC-EDA0-4E63-986A-F572648FDEBB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091524C-6E6E-475E-B428-7EDC79720F39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695147</xdr:colOff>
      <xdr:row>2</xdr:row>
      <xdr:rowOff>304718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9966A00-0D1F-48C8-8F5A-C4BC36408EB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B8EB25E-E475-490A-9229-A6649FDB9E8E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D59B068D-4247-4572-B0BC-377773195C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5240ABCB-7D56-49D8-81CB-006C0B702EB5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9B655383-371E-4B66-B9AF-67106DB2501A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A1F512EA-51EE-45E9-B5E8-FA4BAAA39A67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9A13CF5A-3FA3-4964-8921-64A5E24FD3D9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C92B871A-9E8C-4291-B62E-56AD65FF0C6F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48EB899-9247-4353-AFF4-BD32E38705A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9C82396-D818-4FFA-BBCE-E328AD63CE02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E34D770-296B-4FCF-AEDD-17135B98BB5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66CAA219-115D-452C-8742-D1111D1E41A2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7CAB047-3815-4C52-A579-3E034490AEB8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F846A4E-9F68-4143-8204-CF4D6FA927B5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3EFE90-3A79-4240-A231-1C6478B77F47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C721777-A36E-45CF-888B-09DF80F2DA1C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76B1052-99F5-4809-BB6C-07DDE128A46D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24407EB-0F6F-4BC6-9242-896D6FF2065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2FD1973-1A40-431B-9D9C-68210944C7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>
          <a:extLst>
            <a:ext uri="{FF2B5EF4-FFF2-40B4-BE49-F238E27FC236}">
              <a16:creationId xmlns:a16="http://schemas.microsoft.com/office/drawing/2014/main" id="{00000000-0008-0000-0800-00008118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D6C624-7BE1-4009-8857-9F1893FB32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BB53242B-82D2-4BAE-83B1-B5391B290DD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rboroughcouncil.sharepoint.com/sites/RegulatoryServices/Shared%20Documents/Environment%20Team/Air%20Quality/NOx%20tubes/dates%20and%20results/nox%202022.xlsx" TargetMode="External"/><Relationship Id="rId1" Type="http://schemas.openxmlformats.org/officeDocument/2006/relationships/externalLinkPath" Target="nox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0.6791666666666667</v>
          </cell>
          <cell r="F12">
            <v>44218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9"/>
  <sheetViews>
    <sheetView zoomScaleNormal="100" workbookViewId="0">
      <selection activeCell="K8" sqref="K8"/>
    </sheetView>
  </sheetViews>
  <sheetFormatPr defaultColWidth="15.5703125" defaultRowHeight="15" customHeight="1" zeroHeight="1"/>
  <cols>
    <col min="1" max="1" width="9.85546875" style="14" customWidth="1"/>
    <col min="2" max="2" width="19.28515625" style="14" customWidth="1"/>
    <col min="3" max="6" width="11.5703125" style="14" customWidth="1"/>
    <col min="7" max="7" width="11.85546875" style="14" customWidth="1"/>
    <col min="8" max="9" width="15.5703125" style="1"/>
    <col min="10" max="10" width="15.5703125" style="14"/>
    <col min="11" max="11" width="20.71093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  <c r="K2" s="14">
        <f>26+22+12+13</f>
        <v>73</v>
      </c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'[1](12)'!$C$7+1</f>
        <v>10</v>
      </c>
      <c r="D7" s="127"/>
      <c r="E7" s="128" t="s">
        <v>11</v>
      </c>
      <c r="F7" s="128"/>
      <c r="G7" s="23" t="s">
        <v>12</v>
      </c>
      <c r="H7" s="54"/>
      <c r="I7" s="54"/>
      <c r="K7" s="14" t="s">
        <v>13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48" t="s">
        <v>17</v>
      </c>
      <c r="H9" s="126" t="s">
        <v>18</v>
      </c>
      <c r="I9" s="126" t="s">
        <v>19</v>
      </c>
      <c r="J9" s="54"/>
    </row>
    <row r="10" spans="1:11">
      <c r="A10" s="133"/>
      <c r="B10" s="135"/>
      <c r="C10" s="151" t="s">
        <v>20</v>
      </c>
      <c r="D10" s="151"/>
      <c r="E10" s="151" t="s">
        <v>21</v>
      </c>
      <c r="F10" s="151"/>
      <c r="G10" s="149"/>
      <c r="H10" s="12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0"/>
      <c r="H11" s="56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HARB/22A/NA10S01</v>
      </c>
      <c r="B12" s="39" t="s">
        <v>25</v>
      </c>
      <c r="C12" s="28">
        <f>'[2](12)'!$E$12</f>
        <v>0.6791666666666667</v>
      </c>
      <c r="D12" s="33">
        <f>'[2](12)'!$F$12</f>
        <v>44218</v>
      </c>
      <c r="E12" s="28">
        <v>0.56388888888888888</v>
      </c>
      <c r="F12" s="33">
        <v>44960</v>
      </c>
      <c r="G12" s="58">
        <f ca="1">IF(ISBLANK(E12),ROUND(((NOW())-($C12+$D12))*24,2),ROUND((($E12+F12)-($C12+$D12))*24,2))</f>
        <v>17805.23</v>
      </c>
      <c r="H12" s="29">
        <v>32.299999999999997</v>
      </c>
      <c r="I12" s="39" t="s">
        <v>26</v>
      </c>
      <c r="J12" s="59" t="s">
        <v>27</v>
      </c>
      <c r="K12" s="15" t="str">
        <f>TEXT("HARB/"&amp;$K$7&amp;"/NA"&amp;$C$7&amp;"S",0)</f>
        <v>HARB/22A/NA10S</v>
      </c>
    </row>
    <row r="13" spans="1:11" s="15" customFormat="1" ht="24" customHeight="1" thickBot="1">
      <c r="A13" s="57" t="str">
        <f t="shared" si="0"/>
        <v>HARB/22A/NA10S02</v>
      </c>
      <c r="B13" s="39" t="s">
        <v>28</v>
      </c>
      <c r="C13" s="28">
        <f>'[2](12)'!$E$12</f>
        <v>0.6791666666666667</v>
      </c>
      <c r="D13" s="33">
        <f>'[2](12)'!$F$12</f>
        <v>44218</v>
      </c>
      <c r="E13" s="28">
        <v>0.58611111111111114</v>
      </c>
      <c r="F13" s="33">
        <v>44960</v>
      </c>
      <c r="G13" s="58">
        <f t="shared" ref="G13:G29" ca="1" si="1">IF(ISBLANK(E13),ROUND(((NOW())-($C13+$D13))*24,2),ROUND((($E13+F13)-($C13+$D13))*24,2))</f>
        <v>17805.77</v>
      </c>
      <c r="H13" s="30">
        <v>52.4</v>
      </c>
      <c r="I13" s="39"/>
      <c r="J13" s="59" t="s">
        <v>29</v>
      </c>
      <c r="K13" s="15" t="str">
        <f t="shared" ref="K13:K45" si="2">TEXT("HARB/"&amp;$K$7&amp;"/NA"&amp;$C$7&amp;"S",0)</f>
        <v>HARB/22A/NA10S</v>
      </c>
    </row>
    <row r="14" spans="1:11" s="15" customFormat="1" ht="24" customHeight="1" thickBot="1">
      <c r="A14" s="57" t="str">
        <f t="shared" si="0"/>
        <v>HARB/22A/NA10S03</v>
      </c>
      <c r="B14" s="39" t="s">
        <v>30</v>
      </c>
      <c r="C14" s="28">
        <f>'[2](12)'!$E$12</f>
        <v>0.6791666666666667</v>
      </c>
      <c r="D14" s="33">
        <f>'[2](12)'!$F$12</f>
        <v>44218</v>
      </c>
      <c r="E14" s="28">
        <v>0.58263888888888882</v>
      </c>
      <c r="F14" s="33">
        <v>44960</v>
      </c>
      <c r="G14" s="58">
        <f t="shared" ca="1" si="1"/>
        <v>17805.68</v>
      </c>
      <c r="H14" s="30">
        <v>28.7</v>
      </c>
      <c r="I14" s="39"/>
      <c r="J14" s="59" t="s">
        <v>31</v>
      </c>
      <c r="K14" s="15" t="str">
        <f t="shared" si="2"/>
        <v>HARB/22A/NA10S</v>
      </c>
    </row>
    <row r="15" spans="1:11" s="15" customFormat="1" ht="24" customHeight="1" thickBot="1">
      <c r="A15" s="57" t="str">
        <f t="shared" si="0"/>
        <v>HARB/22A/NA10S04</v>
      </c>
      <c r="B15" s="39" t="s">
        <v>32</v>
      </c>
      <c r="C15" s="28">
        <f>'[2](12)'!$E$12</f>
        <v>0.6791666666666667</v>
      </c>
      <c r="D15" s="33">
        <f>'[2](12)'!$F$12</f>
        <v>44218</v>
      </c>
      <c r="E15" s="28">
        <v>0.58402777777777781</v>
      </c>
      <c r="F15" s="33">
        <v>44960</v>
      </c>
      <c r="G15" s="58">
        <f t="shared" ca="1" si="1"/>
        <v>17805.72</v>
      </c>
      <c r="H15" s="30">
        <v>50.6</v>
      </c>
      <c r="I15" s="39" t="s">
        <v>26</v>
      </c>
      <c r="J15" s="59" t="s">
        <v>33</v>
      </c>
      <c r="K15" s="15" t="str">
        <f t="shared" si="2"/>
        <v>HARB/22A/NA10S</v>
      </c>
    </row>
    <row r="16" spans="1:11" s="15" customFormat="1" ht="24" customHeight="1" thickBot="1">
      <c r="A16" s="57" t="str">
        <f t="shared" si="0"/>
        <v>HARB/22A/NA10S05</v>
      </c>
      <c r="B16" s="39" t="s">
        <v>34</v>
      </c>
      <c r="C16" s="28">
        <f>'[2](12)'!$E$12</f>
        <v>0.6791666666666667</v>
      </c>
      <c r="D16" s="33">
        <f>'[2](12)'!$F$12</f>
        <v>44218</v>
      </c>
      <c r="E16" s="28">
        <v>0.57500000000000007</v>
      </c>
      <c r="F16" s="33">
        <v>44960</v>
      </c>
      <c r="G16" s="58">
        <f t="shared" ca="1" si="1"/>
        <v>17805.5</v>
      </c>
      <c r="H16" s="30">
        <v>41</v>
      </c>
      <c r="I16" s="39"/>
      <c r="J16" s="59" t="s">
        <v>35</v>
      </c>
      <c r="K16" s="15" t="str">
        <f t="shared" si="2"/>
        <v>HARB/22A/NA10S</v>
      </c>
    </row>
    <row r="17" spans="1:11" s="15" customFormat="1" ht="24" customHeight="1" thickBot="1">
      <c r="A17" s="57" t="str">
        <f t="shared" si="0"/>
        <v>HARB/22A/NA10S06</v>
      </c>
      <c r="B17" s="39" t="s">
        <v>36</v>
      </c>
      <c r="C17" s="28">
        <f>'[2](12)'!$E$12</f>
        <v>0.6791666666666667</v>
      </c>
      <c r="D17" s="33">
        <f>'[2](12)'!$F$12</f>
        <v>44218</v>
      </c>
      <c r="E17" s="28">
        <v>0.60416666666666663</v>
      </c>
      <c r="F17" s="33">
        <v>44960</v>
      </c>
      <c r="G17" s="58">
        <f t="shared" ca="1" si="1"/>
        <v>17806.2</v>
      </c>
      <c r="H17" s="30">
        <v>34.5</v>
      </c>
      <c r="I17" s="39"/>
      <c r="J17" s="59" t="s">
        <v>37</v>
      </c>
      <c r="K17" s="15" t="str">
        <f t="shared" si="2"/>
        <v>HARB/22A/NA10S</v>
      </c>
    </row>
    <row r="18" spans="1:11" s="15" customFormat="1" ht="24" customHeight="1" thickBot="1">
      <c r="A18" s="57" t="str">
        <f t="shared" si="0"/>
        <v>HARB/22A/NA10S07</v>
      </c>
      <c r="B18" s="39" t="s">
        <v>38</v>
      </c>
      <c r="C18" s="28">
        <f>'[2](12)'!$E$12</f>
        <v>0.6791666666666667</v>
      </c>
      <c r="D18" s="33">
        <f>'[2](12)'!$F$12</f>
        <v>44218</v>
      </c>
      <c r="E18" s="28">
        <v>0.57916666666666672</v>
      </c>
      <c r="F18" s="33">
        <v>44960</v>
      </c>
      <c r="G18" s="58">
        <f t="shared" ca="1" si="1"/>
        <v>17805.599999999999</v>
      </c>
      <c r="H18" s="30">
        <v>37.1</v>
      </c>
      <c r="I18" s="39"/>
      <c r="J18" s="59" t="s">
        <v>39</v>
      </c>
      <c r="K18" s="15" t="str">
        <f t="shared" si="2"/>
        <v>HARB/22A/NA10S</v>
      </c>
    </row>
    <row r="19" spans="1:11" s="15" customFormat="1" ht="24" customHeight="1" thickBot="1">
      <c r="A19" s="57" t="str">
        <f t="shared" si="0"/>
        <v>HARB/22A/NA10S08</v>
      </c>
      <c r="B19" s="39" t="s">
        <v>40</v>
      </c>
      <c r="C19" s="28">
        <f>'[2](12)'!$E$12</f>
        <v>0.6791666666666667</v>
      </c>
      <c r="D19" s="33">
        <f>'[2](12)'!$F$12</f>
        <v>44218</v>
      </c>
      <c r="E19" s="28">
        <v>0.47361111111111115</v>
      </c>
      <c r="F19" s="33">
        <v>44960</v>
      </c>
      <c r="G19" s="58">
        <f t="shared" ca="1" si="1"/>
        <v>17803.07</v>
      </c>
      <c r="H19" s="30">
        <v>49.8</v>
      </c>
      <c r="I19" s="39"/>
      <c r="J19" s="59" t="s">
        <v>41</v>
      </c>
      <c r="K19" s="15" t="str">
        <f t="shared" si="2"/>
        <v>HARB/22A/NA10S</v>
      </c>
    </row>
    <row r="20" spans="1:11" s="15" customFormat="1" ht="24" customHeight="1" thickBot="1">
      <c r="A20" s="57" t="str">
        <f t="shared" si="0"/>
        <v>HARB/22A/NA10S09</v>
      </c>
      <c r="B20" s="39" t="s">
        <v>42</v>
      </c>
      <c r="C20" s="28">
        <f>'[2](12)'!$E$12</f>
        <v>0.6791666666666667</v>
      </c>
      <c r="D20" s="33">
        <f>'[2](12)'!$F$12</f>
        <v>44218</v>
      </c>
      <c r="E20" s="28">
        <v>0.58819444444444446</v>
      </c>
      <c r="F20" s="33">
        <v>44960</v>
      </c>
      <c r="G20" s="58">
        <f t="shared" ca="1" si="1"/>
        <v>17805.82</v>
      </c>
      <c r="H20" s="31">
        <v>18.5</v>
      </c>
      <c r="I20" s="39"/>
      <c r="J20" s="59" t="s">
        <v>43</v>
      </c>
      <c r="K20" s="15" t="str">
        <f t="shared" si="2"/>
        <v>HARB/22A/NA10S</v>
      </c>
    </row>
    <row r="21" spans="1:11" s="15" customFormat="1" ht="24" customHeight="1" thickTop="1" thickBot="1">
      <c r="A21" s="57" t="str">
        <f t="shared" si="0"/>
        <v>HARB/22A/NA10S10</v>
      </c>
      <c r="B21" s="39" t="s">
        <v>44</v>
      </c>
      <c r="C21" s="28">
        <f>'[2](12)'!$E$12</f>
        <v>0.6791666666666667</v>
      </c>
      <c r="D21" s="33">
        <f>'[2](12)'!$F$12</f>
        <v>44218</v>
      </c>
      <c r="E21" s="28">
        <v>0.59166666666666667</v>
      </c>
      <c r="F21" s="33">
        <v>44960</v>
      </c>
      <c r="G21" s="58">
        <f t="shared" ca="1" si="1"/>
        <v>17805.900000000001</v>
      </c>
      <c r="H21" s="29">
        <v>32.6</v>
      </c>
      <c r="I21" s="39"/>
      <c r="J21" s="59" t="s">
        <v>45</v>
      </c>
      <c r="K21" s="15" t="str">
        <f t="shared" si="2"/>
        <v>HARB/22A/NA10S</v>
      </c>
    </row>
    <row r="22" spans="1:11" s="15" customFormat="1" ht="24" customHeight="1" thickBot="1">
      <c r="A22" s="57" t="str">
        <f t="shared" si="0"/>
        <v>HARB/22A/NA10S11</v>
      </c>
      <c r="B22" s="39" t="s">
        <v>46</v>
      </c>
      <c r="C22" s="28">
        <f>'[2](12)'!$E$12</f>
        <v>0.6791666666666667</v>
      </c>
      <c r="D22" s="33">
        <f>'[2](12)'!$F$12</f>
        <v>44218</v>
      </c>
      <c r="E22" s="28">
        <v>0.46388888888888885</v>
      </c>
      <c r="F22" s="33">
        <v>44960</v>
      </c>
      <c r="G22" s="58">
        <f t="shared" ca="1" si="1"/>
        <v>17802.830000000002</v>
      </c>
      <c r="H22" s="30">
        <v>34.700000000000003</v>
      </c>
      <c r="I22" s="39"/>
      <c r="J22" s="59" t="s">
        <v>47</v>
      </c>
      <c r="K22" s="15" t="str">
        <f t="shared" si="2"/>
        <v>HARB/22A/NA10S</v>
      </c>
    </row>
    <row r="23" spans="1:11" s="15" customFormat="1" ht="24" customHeight="1" thickBot="1">
      <c r="A23" s="57" t="str">
        <f t="shared" si="0"/>
        <v>HARB/22A/NA10S12</v>
      </c>
      <c r="B23" s="39" t="s">
        <v>48</v>
      </c>
      <c r="C23" s="28">
        <f>'[2](12)'!$E$12</f>
        <v>0.6791666666666667</v>
      </c>
      <c r="D23" s="33">
        <f>'[2](12)'!$F$12</f>
        <v>44218</v>
      </c>
      <c r="E23" s="28">
        <v>0.47430555555555554</v>
      </c>
      <c r="F23" s="33">
        <v>44960</v>
      </c>
      <c r="G23" s="58">
        <f t="shared" ca="1" si="1"/>
        <v>17803.080000000002</v>
      </c>
      <c r="H23" s="30">
        <v>55.5</v>
      </c>
      <c r="I23" s="39"/>
      <c r="J23" s="59" t="s">
        <v>49</v>
      </c>
      <c r="K23" s="15" t="str">
        <f t="shared" si="2"/>
        <v>HARB/22A/NA10S</v>
      </c>
    </row>
    <row r="24" spans="1:11" s="15" customFormat="1" ht="24" customHeight="1" thickBot="1">
      <c r="A24" s="57" t="str">
        <f t="shared" si="0"/>
        <v>HARB/22A/NA10S13</v>
      </c>
      <c r="B24" s="39" t="s">
        <v>50</v>
      </c>
      <c r="C24" s="28">
        <f>'[2](12)'!$E$12</f>
        <v>0.6791666666666667</v>
      </c>
      <c r="D24" s="33">
        <f>'[2](12)'!$F$12</f>
        <v>44218</v>
      </c>
      <c r="E24" s="28">
        <v>0.58124999999999993</v>
      </c>
      <c r="F24" s="33">
        <v>44960</v>
      </c>
      <c r="G24" s="58">
        <f t="shared" ca="1" si="1"/>
        <v>17805.650000000001</v>
      </c>
      <c r="H24" s="30">
        <v>46.8</v>
      </c>
      <c r="I24" s="39" t="s">
        <v>26</v>
      </c>
      <c r="J24" s="59" t="s">
        <v>51</v>
      </c>
      <c r="K24" s="15" t="str">
        <f t="shared" si="2"/>
        <v>HARB/22A/NA10S</v>
      </c>
    </row>
    <row r="25" spans="1:11" s="15" customFormat="1" ht="24" customHeight="1" thickBot="1">
      <c r="A25" s="57" t="str">
        <f t="shared" si="0"/>
        <v>HARB/22A/NA10S14</v>
      </c>
      <c r="B25" s="39" t="s">
        <v>52</v>
      </c>
      <c r="C25" s="28">
        <f>'[2](12)'!$E$12</f>
        <v>0.6791666666666667</v>
      </c>
      <c r="D25" s="33">
        <f>'[2](12)'!$F$12</f>
        <v>44218</v>
      </c>
      <c r="E25" s="28">
        <v>0.4465277777777778</v>
      </c>
      <c r="F25" s="33">
        <v>44960</v>
      </c>
      <c r="G25" s="58">
        <f t="shared" ca="1" si="1"/>
        <v>17802.419999999998</v>
      </c>
      <c r="H25" s="30">
        <v>62.3</v>
      </c>
      <c r="I25" s="39"/>
      <c r="J25" s="59" t="s">
        <v>53</v>
      </c>
      <c r="K25" s="15" t="str">
        <f t="shared" si="2"/>
        <v>HARB/22A/NA10S</v>
      </c>
    </row>
    <row r="26" spans="1:11" s="15" customFormat="1" ht="24" customHeight="1" thickBot="1">
      <c r="A26" s="57" t="str">
        <f t="shared" si="0"/>
        <v>HARB/22A/NA10S15</v>
      </c>
      <c r="B26" s="39" t="s">
        <v>54</v>
      </c>
      <c r="C26" s="28">
        <f>'[2](12)'!$E$12</f>
        <v>0.6791666666666667</v>
      </c>
      <c r="D26" s="33">
        <f>'[2](12)'!$F$12</f>
        <v>44218</v>
      </c>
      <c r="E26" s="28">
        <v>0.44375000000000003</v>
      </c>
      <c r="F26" s="33">
        <v>44960</v>
      </c>
      <c r="G26" s="58">
        <f t="shared" ca="1" si="1"/>
        <v>17802.349999999999</v>
      </c>
      <c r="H26" s="30">
        <v>43.6</v>
      </c>
      <c r="I26" s="39"/>
      <c r="J26" s="59" t="s">
        <v>55</v>
      </c>
      <c r="K26" s="15" t="str">
        <f t="shared" si="2"/>
        <v>HARB/22A/NA10S</v>
      </c>
    </row>
    <row r="27" spans="1:11" s="15" customFormat="1" ht="24" customHeight="1" thickBot="1">
      <c r="A27" s="57" t="str">
        <f t="shared" si="0"/>
        <v>HARB/22A/NA10S16</v>
      </c>
      <c r="B27" s="39" t="s">
        <v>56</v>
      </c>
      <c r="C27" s="28">
        <f>'[2](12)'!$E$12</f>
        <v>0.6791666666666667</v>
      </c>
      <c r="D27" s="33">
        <f>'[2](12)'!$F$12</f>
        <v>44218</v>
      </c>
      <c r="E27" s="28">
        <v>0.64513888888888882</v>
      </c>
      <c r="F27" s="33">
        <v>44959</v>
      </c>
      <c r="G27" s="58">
        <f t="shared" ca="1" si="1"/>
        <v>17783.18</v>
      </c>
      <c r="H27" s="30">
        <v>38</v>
      </c>
      <c r="I27" s="39"/>
      <c r="J27" s="59" t="s">
        <v>57</v>
      </c>
      <c r="K27" s="15" t="str">
        <f t="shared" si="2"/>
        <v>HARB/22A/NA10S</v>
      </c>
    </row>
    <row r="28" spans="1:11" s="15" customFormat="1" ht="24" customHeight="1" thickBot="1">
      <c r="A28" s="57" t="str">
        <f t="shared" si="0"/>
        <v>HARB/22A/NA10S17</v>
      </c>
      <c r="B28" s="39" t="s">
        <v>58</v>
      </c>
      <c r="C28" s="28">
        <f>'[2](12)'!$E$12</f>
        <v>0.6791666666666667</v>
      </c>
      <c r="D28" s="33">
        <f>'[2](12)'!$F$12</f>
        <v>44218</v>
      </c>
      <c r="E28" s="28">
        <v>0.57638888888888895</v>
      </c>
      <c r="F28" s="33">
        <v>44960</v>
      </c>
      <c r="G28" s="58">
        <f t="shared" ca="1" si="1"/>
        <v>17805.53</v>
      </c>
      <c r="H28" s="30">
        <v>48.9</v>
      </c>
      <c r="I28" s="39" t="s">
        <v>26</v>
      </c>
      <c r="J28" s="59" t="s">
        <v>59</v>
      </c>
      <c r="K28" s="15" t="str">
        <f t="shared" si="2"/>
        <v>HARB/22A/NA10S</v>
      </c>
    </row>
    <row r="29" spans="1:11" s="15" customFormat="1" ht="24" customHeight="1" thickBot="1">
      <c r="A29" s="60" t="str">
        <f t="shared" si="0"/>
        <v>HARB/22A/NA10S18</v>
      </c>
      <c r="B29" s="39" t="s">
        <v>60</v>
      </c>
      <c r="C29" s="28">
        <f>'[2](12)'!$E$12</f>
        <v>0.6791666666666667</v>
      </c>
      <c r="D29" s="33">
        <f>'[2](12)'!$F$12</f>
        <v>44218</v>
      </c>
      <c r="E29" s="28">
        <v>0.60555555555555551</v>
      </c>
      <c r="F29" s="33">
        <v>44960</v>
      </c>
      <c r="G29" s="58">
        <f t="shared" ca="1" si="1"/>
        <v>17806.23</v>
      </c>
      <c r="H29" s="31">
        <v>23.1</v>
      </c>
      <c r="I29" s="39"/>
      <c r="J29" s="59" t="s">
        <v>61</v>
      </c>
      <c r="K29" s="15" t="str">
        <f t="shared" si="2"/>
        <v>HARB/22A/NA10S</v>
      </c>
    </row>
    <row r="30" spans="1:11" s="15" customFormat="1" ht="24" customHeight="1" thickTop="1" thickBot="1">
      <c r="A30" s="60" t="str">
        <f t="shared" si="0"/>
        <v>HARB/22A/NA10S19</v>
      </c>
      <c r="B30" s="39" t="s">
        <v>62</v>
      </c>
      <c r="C30" s="28">
        <f>'[2](12)'!$E$12</f>
        <v>0.6791666666666667</v>
      </c>
      <c r="D30" s="33">
        <f>'[2](12)'!$F$12</f>
        <v>44218</v>
      </c>
      <c r="E30" s="28">
        <v>0.53680555555555554</v>
      </c>
      <c r="F30" s="33">
        <v>44960</v>
      </c>
      <c r="G30" s="58">
        <f ca="1">IF(ISBLANK(E30),ROUND(((NOW())-($C30+$D30))*24,2),ROUND((($E30+F30)-($C30+$D30))*24,2))</f>
        <v>17804.580000000002</v>
      </c>
      <c r="H30" s="29">
        <v>34.5</v>
      </c>
      <c r="I30" s="39"/>
      <c r="J30" s="59" t="s">
        <v>63</v>
      </c>
      <c r="K30" s="15" t="str">
        <f t="shared" si="2"/>
        <v>HARB/22A/NA10S</v>
      </c>
    </row>
    <row r="31" spans="1:11" s="15" customFormat="1" ht="24" customHeight="1" thickBot="1">
      <c r="A31" s="60" t="str">
        <f t="shared" si="0"/>
        <v>HARB/22A/NA10S20</v>
      </c>
      <c r="B31" s="39" t="s">
        <v>64</v>
      </c>
      <c r="C31" s="28">
        <f>'[2](12)'!$E$12</f>
        <v>0.6791666666666667</v>
      </c>
      <c r="D31" s="33">
        <f>'[2](12)'!$F$12</f>
        <v>44218</v>
      </c>
      <c r="E31" s="28">
        <v>0.53819444444444442</v>
      </c>
      <c r="F31" s="33">
        <v>44960</v>
      </c>
      <c r="G31" s="58">
        <f ca="1">IF(ISBLANK(E31),ROUND(((NOW())-($C31+$D31))*24,2),ROUND((($E31+F31)-($C31+$D31))*24,2))</f>
        <v>17804.62</v>
      </c>
      <c r="H31" s="30">
        <v>33.700000000000003</v>
      </c>
      <c r="I31" s="39"/>
      <c r="J31" s="59" t="s">
        <v>65</v>
      </c>
      <c r="K31" s="15" t="str">
        <f t="shared" si="2"/>
        <v>HARB/22A/NA10S</v>
      </c>
    </row>
    <row r="32" spans="1:11" s="15" customFormat="1" ht="24" customHeight="1" thickBot="1">
      <c r="A32" s="60" t="str">
        <f t="shared" si="0"/>
        <v>HARB/22A/NA10S21</v>
      </c>
      <c r="B32" s="39" t="s">
        <v>66</v>
      </c>
      <c r="C32" s="28">
        <f>'[2](12)'!$E$12</f>
        <v>0.6791666666666667</v>
      </c>
      <c r="D32" s="33">
        <f>'[2](12)'!$F$12</f>
        <v>44218</v>
      </c>
      <c r="E32" s="28">
        <v>0.4604166666666667</v>
      </c>
      <c r="F32" s="33">
        <v>44960</v>
      </c>
      <c r="G32" s="58">
        <f t="shared" ref="G32:G45" ca="1" si="3">IF(ISBLANK(E32),ROUND(((NOW())-($C32+$D32))*24,2),ROUND((($E32+F32)-($C32+$D32))*24,2))</f>
        <v>17802.75</v>
      </c>
      <c r="H32" s="30">
        <v>33.200000000000003</v>
      </c>
      <c r="I32" s="39"/>
      <c r="J32" s="59" t="s">
        <v>67</v>
      </c>
      <c r="K32" s="15" t="str">
        <f t="shared" si="2"/>
        <v>HARB/22A/NA10S</v>
      </c>
    </row>
    <row r="33" spans="1:11" s="15" customFormat="1" ht="24" customHeight="1" thickBot="1">
      <c r="A33" s="60" t="str">
        <f t="shared" si="0"/>
        <v>HARB/22A/NA10S22</v>
      </c>
      <c r="B33" s="39" t="s">
        <v>68</v>
      </c>
      <c r="C33" s="28">
        <f>'[2](12)'!$E$12</f>
        <v>0.6791666666666667</v>
      </c>
      <c r="D33" s="33">
        <f>'[2](12)'!$F$12</f>
        <v>44218</v>
      </c>
      <c r="E33" s="28">
        <v>0.46180555555555558</v>
      </c>
      <c r="F33" s="33">
        <v>44960</v>
      </c>
      <c r="G33" s="58">
        <f t="shared" ca="1" si="3"/>
        <v>17802.78</v>
      </c>
      <c r="H33" s="30">
        <v>28.7</v>
      </c>
      <c r="I33" s="46"/>
      <c r="J33" s="59" t="s">
        <v>69</v>
      </c>
      <c r="K33" s="15" t="str">
        <f t="shared" si="2"/>
        <v>HARB/22A/NA10S</v>
      </c>
    </row>
    <row r="34" spans="1:11" s="15" customFormat="1" ht="24" customHeight="1" thickBot="1">
      <c r="A34" s="60" t="str">
        <f t="shared" si="0"/>
        <v>HARB/22A/NA10S23</v>
      </c>
      <c r="B34" s="39" t="s">
        <v>70</v>
      </c>
      <c r="C34" s="28">
        <f>'[2](12)'!$E$12</f>
        <v>0.6791666666666667</v>
      </c>
      <c r="D34" s="33">
        <f>'[2](12)'!$F$12</f>
        <v>44218</v>
      </c>
      <c r="E34" s="28">
        <v>0.47152777777777777</v>
      </c>
      <c r="F34" s="33">
        <v>44960</v>
      </c>
      <c r="G34" s="58">
        <f t="shared" ca="1" si="3"/>
        <v>17803.02</v>
      </c>
      <c r="H34" s="30">
        <v>18.399999999999999</v>
      </c>
      <c r="I34" s="46"/>
      <c r="J34" s="59" t="s">
        <v>71</v>
      </c>
      <c r="K34" s="15" t="str">
        <f t="shared" si="2"/>
        <v>HARB/22A/NA10S</v>
      </c>
    </row>
    <row r="35" spans="1:11" s="15" customFormat="1" ht="24" customHeight="1" thickBot="1">
      <c r="A35" s="60" t="str">
        <f>TEXT(K35&amp;(J35-23),0)</f>
        <v>HARB/22A/NA10S1</v>
      </c>
      <c r="B35" s="39" t="s">
        <v>72</v>
      </c>
      <c r="C35" s="28">
        <f>'[2](12)'!$E$12</f>
        <v>0.6791666666666667</v>
      </c>
      <c r="D35" s="33">
        <f>'[2](12)'!$F$12</f>
        <v>44218</v>
      </c>
      <c r="E35" s="28">
        <v>0.4381944444444445</v>
      </c>
      <c r="F35" s="33">
        <v>44960</v>
      </c>
      <c r="G35" s="58">
        <f t="shared" ca="1" si="3"/>
        <v>17802.22</v>
      </c>
      <c r="H35" s="30">
        <v>28.9</v>
      </c>
      <c r="I35" s="46"/>
      <c r="J35" s="59" t="s">
        <v>73</v>
      </c>
      <c r="K35" s="15" t="str">
        <f t="shared" si="2"/>
        <v>HARB/22A/NA10S</v>
      </c>
    </row>
    <row r="36" spans="1:11" s="15" customFormat="1" ht="33" customHeight="1" thickBot="1">
      <c r="A36" s="60" t="str">
        <f>TEXT(K36&amp;(J36-23),0)</f>
        <v>HARB/22A/NA10S2</v>
      </c>
      <c r="B36" s="39" t="s">
        <v>74</v>
      </c>
      <c r="C36" s="28">
        <f>'[2](12)'!$E$12</f>
        <v>0.6791666666666667</v>
      </c>
      <c r="D36" s="33">
        <f>'[2](12)'!$F$12</f>
        <v>44218</v>
      </c>
      <c r="E36" s="28">
        <v>0.43888888888888888</v>
      </c>
      <c r="F36" s="33">
        <v>44960</v>
      </c>
      <c r="G36" s="58">
        <f t="shared" ca="1" si="3"/>
        <v>17802.23</v>
      </c>
      <c r="H36" s="30">
        <v>32.200000000000003</v>
      </c>
      <c r="I36" s="46"/>
      <c r="J36" s="59" t="s">
        <v>75</v>
      </c>
      <c r="K36" s="15" t="str">
        <f t="shared" si="2"/>
        <v>HARB/22A/NA10S</v>
      </c>
    </row>
    <row r="37" spans="1:11" s="15" customFormat="1" ht="33" customHeight="1" thickBot="1">
      <c r="A37" s="60" t="str">
        <f>TEXT(K37&amp;(J37-25),0)</f>
        <v>HARB/22A/NA10S1</v>
      </c>
      <c r="B37" s="39" t="s">
        <v>76</v>
      </c>
      <c r="C37" s="28">
        <f>'[2](12)'!$E$12</f>
        <v>0.6791666666666667</v>
      </c>
      <c r="D37" s="33">
        <f>'[2](12)'!$F$12</f>
        <v>44218</v>
      </c>
      <c r="E37" s="28">
        <v>0.52500000000000002</v>
      </c>
      <c r="F37" s="33">
        <v>44960</v>
      </c>
      <c r="G37" s="58">
        <f t="shared" ca="1" si="3"/>
        <v>17804.3</v>
      </c>
      <c r="H37" s="30">
        <v>35.1</v>
      </c>
      <c r="I37" s="46"/>
      <c r="J37" s="59" t="s">
        <v>77</v>
      </c>
      <c r="K37" s="15" t="str">
        <f t="shared" si="2"/>
        <v>HARB/22A/NA10S</v>
      </c>
    </row>
    <row r="38" spans="1:11" s="15" customFormat="1" ht="33" customHeight="1" thickBot="1">
      <c r="A38" s="60" t="str">
        <f t="shared" ref="A38:A42" si="4">TEXT(K38&amp;(J38-25),0)</f>
        <v>HARB/22A/NA10S2</v>
      </c>
      <c r="B38" s="39" t="s">
        <v>78</v>
      </c>
      <c r="C38" s="28">
        <f>'[2](12)'!$E$12</f>
        <v>0.6791666666666667</v>
      </c>
      <c r="D38" s="33">
        <f>'[2](12)'!$F$12</f>
        <v>44218</v>
      </c>
      <c r="E38" s="28">
        <v>0.52916666666666667</v>
      </c>
      <c r="F38" s="33">
        <v>44960</v>
      </c>
      <c r="G38" s="58">
        <f t="shared" ca="1" si="3"/>
        <v>17804.400000000001</v>
      </c>
      <c r="H38" s="31">
        <v>31.4</v>
      </c>
      <c r="I38" s="46"/>
      <c r="J38" s="59" t="s">
        <v>79</v>
      </c>
      <c r="K38" s="15" t="str">
        <f t="shared" si="2"/>
        <v>HARB/22A/NA10S</v>
      </c>
    </row>
    <row r="39" spans="1:11" s="15" customFormat="1" ht="33" customHeight="1" thickTop="1" thickBot="1">
      <c r="A39" s="60" t="str">
        <f t="shared" si="4"/>
        <v>HARB/22A/NA10S3</v>
      </c>
      <c r="B39" s="39" t="s">
        <v>80</v>
      </c>
      <c r="C39" s="28">
        <f>'[2](12)'!$E$12</f>
        <v>0.6791666666666667</v>
      </c>
      <c r="D39" s="33">
        <f>'[2](12)'!$F$12</f>
        <v>44218</v>
      </c>
      <c r="E39" s="28">
        <v>0.59513888888888888</v>
      </c>
      <c r="F39" s="33">
        <v>44960</v>
      </c>
      <c r="G39" s="58">
        <f t="shared" ca="1" si="3"/>
        <v>17805.98</v>
      </c>
      <c r="H39" s="29">
        <v>20</v>
      </c>
      <c r="I39" s="46"/>
      <c r="J39" s="59" t="s">
        <v>81</v>
      </c>
      <c r="K39" s="15" t="str">
        <f t="shared" si="2"/>
        <v>HARB/22A/NA10S</v>
      </c>
    </row>
    <row r="40" spans="1:11" s="15" customFormat="1" ht="33" customHeight="1" thickBot="1">
      <c r="A40" s="60" t="str">
        <f t="shared" si="4"/>
        <v>HARB/22A/NA10S4</v>
      </c>
      <c r="B40" s="39" t="s">
        <v>82</v>
      </c>
      <c r="C40" s="28">
        <f>'[2](12)'!$E$12</f>
        <v>0.6791666666666667</v>
      </c>
      <c r="D40" s="33">
        <f>'[2](12)'!$F$12</f>
        <v>44218</v>
      </c>
      <c r="E40" s="28">
        <v>0.63958333333333328</v>
      </c>
      <c r="F40" s="33">
        <v>44959</v>
      </c>
      <c r="G40" s="58">
        <f t="shared" ca="1" si="3"/>
        <v>17783.05</v>
      </c>
      <c r="H40" s="30">
        <v>48.6</v>
      </c>
      <c r="I40" s="46"/>
      <c r="J40" s="59" t="s">
        <v>83</v>
      </c>
      <c r="K40" s="15" t="str">
        <f t="shared" si="2"/>
        <v>HARB/22A/NA10S</v>
      </c>
    </row>
    <row r="41" spans="1:11" s="15" customFormat="1" ht="33" customHeight="1" thickBot="1">
      <c r="A41" s="60" t="str">
        <f t="shared" si="4"/>
        <v>HARB/22A/NA10S5</v>
      </c>
      <c r="B41" s="39" t="s">
        <v>84</v>
      </c>
      <c r="C41" s="28">
        <f>'[2](12)'!$E$12</f>
        <v>0.6791666666666667</v>
      </c>
      <c r="D41" s="33">
        <f>'[2](12)'!$F$12</f>
        <v>44218</v>
      </c>
      <c r="E41" s="28">
        <v>0.6381944444444444</v>
      </c>
      <c r="F41" s="33">
        <v>44959</v>
      </c>
      <c r="G41" s="58">
        <f t="shared" ca="1" si="3"/>
        <v>17783.02</v>
      </c>
      <c r="H41" s="30">
        <v>40.299999999999997</v>
      </c>
      <c r="I41" s="46"/>
      <c r="J41" s="59" t="s">
        <v>85</v>
      </c>
      <c r="K41" s="15" t="str">
        <f t="shared" si="2"/>
        <v>HARB/22A/NA10S</v>
      </c>
    </row>
    <row r="42" spans="1:11" s="15" customFormat="1" ht="33" customHeight="1" thickBot="1">
      <c r="A42" s="60" t="str">
        <f t="shared" si="4"/>
        <v>HARB/22A/NA10S6</v>
      </c>
      <c r="B42" s="39" t="s">
        <v>86</v>
      </c>
      <c r="C42" s="28">
        <f>'[2](12)'!$E$12</f>
        <v>0.6791666666666667</v>
      </c>
      <c r="D42" s="33">
        <f>'[2](12)'!$F$12</f>
        <v>44218</v>
      </c>
      <c r="E42" s="28">
        <v>0.65625</v>
      </c>
      <c r="F42" s="33">
        <v>44959</v>
      </c>
      <c r="G42" s="58">
        <f t="shared" ca="1" si="3"/>
        <v>17783.45</v>
      </c>
      <c r="H42" s="30">
        <v>38.4</v>
      </c>
      <c r="I42" s="46"/>
      <c r="J42" s="59" t="s">
        <v>87</v>
      </c>
      <c r="K42" s="15" t="str">
        <f t="shared" si="2"/>
        <v>HARB/22A/NA10S</v>
      </c>
    </row>
    <row r="43" spans="1:11" s="15" customFormat="1" ht="33" customHeight="1" thickBot="1">
      <c r="A43" s="60" t="str">
        <f>TEXT(K43&amp;(J43-31),0)</f>
        <v>HARB/22A/NA10S1</v>
      </c>
      <c r="B43" s="39" t="s">
        <v>88</v>
      </c>
      <c r="C43" s="28">
        <f>'[2](12)'!$E$12</f>
        <v>0.6791666666666667</v>
      </c>
      <c r="D43" s="33">
        <f>'[2](12)'!$F$12</f>
        <v>44218</v>
      </c>
      <c r="E43" s="28">
        <v>0.64166666666666672</v>
      </c>
      <c r="F43" s="33">
        <v>44959</v>
      </c>
      <c r="G43" s="58">
        <f t="shared" ca="1" si="3"/>
        <v>17783.099999999999</v>
      </c>
      <c r="H43" s="30"/>
      <c r="I43" s="46" t="s">
        <v>26</v>
      </c>
      <c r="J43" s="59" t="s">
        <v>89</v>
      </c>
      <c r="K43" s="15" t="str">
        <f t="shared" si="2"/>
        <v>HARB/22A/NA10S</v>
      </c>
    </row>
    <row r="44" spans="1:11" s="15" customFormat="1" ht="33" customHeight="1" thickBot="1">
      <c r="A44" s="60" t="str">
        <f t="shared" ref="A44:A45" si="5">TEXT(K44&amp;(J44-31),0)</f>
        <v>HARB/22A/NA10S2</v>
      </c>
      <c r="B44" s="39" t="s">
        <v>90</v>
      </c>
      <c r="C44" s="28">
        <f>'[2](12)'!$E$12</f>
        <v>0.6791666666666667</v>
      </c>
      <c r="D44" s="33">
        <f>'[2](12)'!$F$12</f>
        <v>44218</v>
      </c>
      <c r="E44" s="28">
        <v>0.48333333333333334</v>
      </c>
      <c r="F44" s="33">
        <v>44960</v>
      </c>
      <c r="G44" s="58">
        <f t="shared" ca="1" si="3"/>
        <v>17803.3</v>
      </c>
      <c r="H44" s="30"/>
      <c r="I44" s="46" t="s">
        <v>26</v>
      </c>
      <c r="J44" s="59" t="s">
        <v>91</v>
      </c>
      <c r="K44" s="15" t="str">
        <f t="shared" si="2"/>
        <v>HARB/22A/NA10S</v>
      </c>
    </row>
    <row r="45" spans="1:11" s="15" customFormat="1" ht="33" customHeight="1" thickBot="1">
      <c r="A45" s="60" t="str">
        <f t="shared" si="5"/>
        <v>HARB/22A/NA10S3</v>
      </c>
      <c r="B45" s="39" t="s">
        <v>92</v>
      </c>
      <c r="C45" s="28">
        <f>'[2](12)'!$E$12</f>
        <v>0.6791666666666667</v>
      </c>
      <c r="D45" s="33">
        <f>'[2](12)'!$F$12</f>
        <v>44218</v>
      </c>
      <c r="E45" s="28">
        <v>0.49791666666666662</v>
      </c>
      <c r="F45" s="33">
        <v>44960</v>
      </c>
      <c r="G45" s="58">
        <f t="shared" ca="1" si="3"/>
        <v>17803.650000000001</v>
      </c>
      <c r="H45" s="30">
        <v>36.299999999999997</v>
      </c>
      <c r="I45" s="46"/>
      <c r="J45" s="59" t="s">
        <v>93</v>
      </c>
      <c r="K45" s="15" t="str">
        <f t="shared" si="2"/>
        <v>HARB/22A/NA10S</v>
      </c>
    </row>
    <row r="46" spans="1:11" s="15" customFormat="1" ht="30" customHeight="1">
      <c r="A46" s="19"/>
      <c r="B46" s="19"/>
      <c r="C46" s="19"/>
      <c r="D46" s="19"/>
      <c r="E46" s="19"/>
      <c r="F46" s="19"/>
      <c r="G46" s="19"/>
      <c r="H46" s="35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'(11)'!B48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pans="8:9" hidden="1">
      <c r="H81" s="14"/>
      <c r="I81" s="14"/>
    </row>
    <row r="82" spans="8:9" hidden="1">
      <c r="H82" s="14"/>
      <c r="I82" s="14"/>
    </row>
    <row r="83" spans="8:9" hidden="1">
      <c r="H83" s="14"/>
      <c r="I83" s="14"/>
    </row>
    <row r="84" spans="8:9" hidden="1">
      <c r="H84" s="14"/>
      <c r="I84" s="14"/>
    </row>
    <row r="85" spans="8:9" hidden="1">
      <c r="H85" s="14"/>
      <c r="I85" s="14"/>
    </row>
    <row r="86" spans="8:9" hidden="1">
      <c r="H86" s="14"/>
      <c r="I86" s="14"/>
    </row>
    <row r="87" spans="8:9" hidden="1">
      <c r="H87" s="14"/>
      <c r="I87" s="14"/>
    </row>
    <row r="88" spans="8:9" ht="15" customHeight="1">
      <c r="H88" s="14"/>
      <c r="I88" s="14"/>
    </row>
    <row r="89" spans="8:9" ht="15" customHeight="1">
      <c r="H89" s="54"/>
      <c r="I89" s="54"/>
    </row>
  </sheetData>
  <mergeCells count="25">
    <mergeCell ref="B48:E56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I9:I11"/>
    <mergeCell ref="C7:D7"/>
    <mergeCell ref="E7:F7"/>
    <mergeCell ref="A7:B7"/>
    <mergeCell ref="D8:E8"/>
    <mergeCell ref="A9:A11"/>
    <mergeCell ref="B9:B11"/>
  </mergeCells>
  <phoneticPr fontId="2" type="noConversion"/>
  <pageMargins left="0.74803149606299213" right="0.74803149606299213" top="0.51181102362204722" bottom="0.51181102362204722" header="0.51181102362204722" footer="0.51181102362204722"/>
  <pageSetup paperSize="9" scale="72" orientation="portrait" r:id="rId1"/>
  <headerFooter alignWithMargins="0"/>
  <rowBreaks count="1" manualBreakCount="1">
    <brk id="45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88"/>
  <sheetViews>
    <sheetView topLeftCell="A25" zoomScale="80" zoomScaleNormal="80" zoomScaleSheetLayoutView="115" workbookViewId="0">
      <selection activeCell="H39" sqref="H39:H45"/>
    </sheetView>
  </sheetViews>
  <sheetFormatPr defaultColWidth="15.5703125" defaultRowHeight="0" customHeight="1" zeroHeight="1"/>
  <cols>
    <col min="1" max="1" width="9.85546875" style="14" customWidth="1"/>
    <col min="2" max="2" width="19.28515625" style="14" customWidth="1"/>
    <col min="3" max="6" width="12.28515625" style="14" customWidth="1"/>
    <col min="7" max="7" width="11.42578125" style="14" customWidth="1"/>
    <col min="8" max="8" width="12.7109375" style="1" customWidth="1"/>
    <col min="9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 t="s">
        <v>110</v>
      </c>
      <c r="H6" s="54"/>
      <c r="I6" s="54"/>
    </row>
    <row r="7" spans="1:11" ht="17.25" customHeight="1" thickBot="1">
      <c r="A7" s="129" t="s">
        <v>10</v>
      </c>
      <c r="B7" s="130"/>
      <c r="C7" s="127">
        <f>'(09)'!C7+1</f>
        <v>7</v>
      </c>
      <c r="D7" s="127"/>
      <c r="E7" s="128" t="s">
        <v>11</v>
      </c>
      <c r="F7" s="128"/>
      <c r="G7" s="23" t="s">
        <v>111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HARB/23A/NB7S01</v>
      </c>
      <c r="B12" s="39" t="str">
        <f>'(01)'!B12</f>
        <v>6 The Terrace Rugby Road</v>
      </c>
      <c r="C12" s="28">
        <f>'(09)'!E12</f>
        <v>0.56666666666666665</v>
      </c>
      <c r="D12" s="33">
        <f>'(09)'!F12</f>
        <v>45203</v>
      </c>
      <c r="E12" s="28">
        <v>0.52986111111111112</v>
      </c>
      <c r="F12" s="33">
        <v>45233</v>
      </c>
      <c r="G12" s="65">
        <f ca="1">IF(ISBLANK(E12),ROUND(((NOW())-($C12+$D12))*24,2),ROUND((($E12+F12)-($C12+$D12))*24,2))</f>
        <v>719.12</v>
      </c>
      <c r="H12" s="29">
        <v>27.1</v>
      </c>
      <c r="I12" s="39"/>
      <c r="J12" s="59" t="s">
        <v>27</v>
      </c>
      <c r="K12" s="15" t="str">
        <f t="shared" ref="K12:K45" si="1">TEXT("HARB/"&amp;$K$7&amp;"/NB"&amp;$C$7&amp;"S",0)</f>
        <v>HARB/23A/NB7S</v>
      </c>
    </row>
    <row r="13" spans="1:11" s="15" customFormat="1" ht="24" customHeight="1" thickBot="1">
      <c r="A13" s="57" t="str">
        <f t="shared" si="0"/>
        <v>HARB/23A/NB7S02</v>
      </c>
      <c r="B13" s="39" t="str">
        <f>'(01)'!B13</f>
        <v>Lut. Service Shop</v>
      </c>
      <c r="C13" s="28">
        <f>'(09)'!E13</f>
        <v>0.55972222222222223</v>
      </c>
      <c r="D13" s="33">
        <f>'(09)'!F13</f>
        <v>45203</v>
      </c>
      <c r="E13" s="28">
        <v>0.52361111111111114</v>
      </c>
      <c r="F13" s="33">
        <v>45233</v>
      </c>
      <c r="G13" s="65">
        <f t="shared" ref="G13:G29" ca="1" si="2">IF(ISBLANK(E13),ROUND(((NOW())-($C13+$D13))*24,2),ROUND((($E13+F13)-($C13+$D13))*24,2))</f>
        <v>719.13</v>
      </c>
      <c r="H13" s="30">
        <v>35.6</v>
      </c>
      <c r="I13" s="39"/>
      <c r="J13" s="59" t="s">
        <v>29</v>
      </c>
      <c r="K13" s="15" t="str">
        <f t="shared" si="1"/>
        <v>HARB/23A/NB7S</v>
      </c>
    </row>
    <row r="14" spans="1:11" s="15" customFormat="1" ht="24" customHeight="1" thickBot="1">
      <c r="A14" s="57" t="str">
        <f t="shared" si="0"/>
        <v>HARB/23A/NB7S03</v>
      </c>
      <c r="B14" s="39" t="str">
        <f>'(01)'!B14</f>
        <v>40 regent street lutterworth</v>
      </c>
      <c r="C14" s="28">
        <f>'(09)'!E14</f>
        <v>0.56319444444444444</v>
      </c>
      <c r="D14" s="33">
        <f>'(09)'!F14</f>
        <v>45203</v>
      </c>
      <c r="E14" s="28">
        <v>0.52638888888888891</v>
      </c>
      <c r="F14" s="33">
        <v>45233</v>
      </c>
      <c r="G14" s="65">
        <f t="shared" ca="1" si="2"/>
        <v>719.12</v>
      </c>
      <c r="H14" s="30">
        <v>18.7</v>
      </c>
      <c r="I14" s="39"/>
      <c r="J14" s="59" t="s">
        <v>31</v>
      </c>
      <c r="K14" s="15" t="str">
        <f t="shared" si="1"/>
        <v>HARB/23A/NB7S</v>
      </c>
    </row>
    <row r="15" spans="1:11" s="15" customFormat="1" ht="24" customHeight="1" thickBot="1">
      <c r="A15" s="57" t="str">
        <f t="shared" si="0"/>
        <v>HARB/23A/NB7S04</v>
      </c>
      <c r="B15" s="39" t="str">
        <f>'(01)'!B15</f>
        <v>regent court</v>
      </c>
      <c r="C15" s="28">
        <f>'(09)'!E15</f>
        <v>0.56180555555555556</v>
      </c>
      <c r="D15" s="33">
        <f>'(09)'!F15</f>
        <v>45203</v>
      </c>
      <c r="E15" s="28">
        <v>0.52569444444444446</v>
      </c>
      <c r="F15" s="33">
        <v>45233</v>
      </c>
      <c r="G15" s="65">
        <f t="shared" ca="1" si="2"/>
        <v>719.13</v>
      </c>
      <c r="H15" s="30">
        <v>30.3</v>
      </c>
      <c r="I15" s="39"/>
      <c r="J15" s="59" t="s">
        <v>33</v>
      </c>
      <c r="K15" s="15" t="str">
        <f t="shared" si="1"/>
        <v>HARB/23A/NB7S</v>
      </c>
    </row>
    <row r="16" spans="1:11" s="15" customFormat="1" ht="24" customHeight="1" thickBot="1">
      <c r="A16" s="57" t="str">
        <f t="shared" si="0"/>
        <v>HARB/23A/NB7S05</v>
      </c>
      <c r="B16" s="39" t="str">
        <f>'(01)'!B16</f>
        <v>26 Market Street Lutterworth</v>
      </c>
      <c r="C16" s="28">
        <f>'(09)'!E16</f>
        <v>0.55902777777777779</v>
      </c>
      <c r="D16" s="33">
        <f>'(09)'!F16</f>
        <v>45203</v>
      </c>
      <c r="E16" s="28">
        <v>0.5229166666666667</v>
      </c>
      <c r="F16" s="33">
        <v>45233</v>
      </c>
      <c r="G16" s="65">
        <f t="shared" ca="1" si="2"/>
        <v>719.13</v>
      </c>
      <c r="H16" s="30">
        <v>27.9</v>
      </c>
      <c r="I16" s="39"/>
      <c r="J16" s="59" t="s">
        <v>35</v>
      </c>
      <c r="K16" s="15" t="str">
        <f t="shared" si="1"/>
        <v>HARB/23A/NB7S</v>
      </c>
    </row>
    <row r="17" spans="1:11" s="15" customFormat="1" ht="24" customHeight="1" thickBot="1">
      <c r="A17" s="57" t="str">
        <f t="shared" si="0"/>
        <v>HARB/23A/NB7S06</v>
      </c>
      <c r="B17" s="39" t="str">
        <f>'(01)'!B17</f>
        <v>Homeside main street Theddingworth</v>
      </c>
      <c r="C17" s="28">
        <f>'(09)'!E17</f>
        <v>0.59513888888888888</v>
      </c>
      <c r="D17" s="33">
        <f>'(09)'!F17</f>
        <v>45203</v>
      </c>
      <c r="E17" s="28">
        <v>0.55694444444444446</v>
      </c>
      <c r="F17" s="33">
        <v>45233</v>
      </c>
      <c r="G17" s="65">
        <f t="shared" ca="1" si="2"/>
        <v>719.08</v>
      </c>
      <c r="H17" s="30">
        <v>16.399999999999999</v>
      </c>
      <c r="I17" s="39"/>
      <c r="J17" s="59" t="s">
        <v>37</v>
      </c>
      <c r="K17" s="15" t="str">
        <f t="shared" si="1"/>
        <v>HARB/23A/NB7S</v>
      </c>
    </row>
    <row r="18" spans="1:11" s="15" customFormat="1" ht="24" customHeight="1" thickBot="1">
      <c r="A18" s="57" t="str">
        <f t="shared" si="0"/>
        <v>HARB/23A/NB7S07</v>
      </c>
      <c r="B18" s="39" t="str">
        <f>'(01)'!B18</f>
        <v>17 Rugby road Lutterworth</v>
      </c>
      <c r="C18" s="28">
        <f>'(09)'!E18</f>
        <v>0.56597222222222221</v>
      </c>
      <c r="D18" s="33">
        <f>'(09)'!F18</f>
        <v>45203</v>
      </c>
      <c r="E18" s="28">
        <v>0.52847222222222223</v>
      </c>
      <c r="F18" s="33">
        <v>45233</v>
      </c>
      <c r="G18" s="65">
        <f t="shared" ca="1" si="2"/>
        <v>719.1</v>
      </c>
      <c r="H18" s="30">
        <v>27.4</v>
      </c>
      <c r="I18" s="39"/>
      <c r="J18" s="59" t="s">
        <v>39</v>
      </c>
      <c r="K18" s="15" t="str">
        <f t="shared" si="1"/>
        <v>HARB/23A/NB7S</v>
      </c>
    </row>
    <row r="19" spans="1:11" s="15" customFormat="1" ht="24" customHeight="1" thickBot="1">
      <c r="A19" s="57" t="str">
        <f t="shared" si="0"/>
        <v>HARB/23A/NB7S08</v>
      </c>
      <c r="B19" s="39" t="str">
        <f>'(01)'!B19</f>
        <v xml:space="preserve">69 leicester road Kibworth </v>
      </c>
      <c r="C19" s="28">
        <f>'(09)'!E19</f>
        <v>0.4375</v>
      </c>
      <c r="D19" s="33">
        <f>'(09)'!F19</f>
        <v>45203</v>
      </c>
      <c r="E19" s="28">
        <v>0.4152777777777778</v>
      </c>
      <c r="F19" s="33">
        <v>45233</v>
      </c>
      <c r="G19" s="65">
        <f t="shared" ca="1" si="2"/>
        <v>719.47</v>
      </c>
      <c r="H19" s="30">
        <v>34.799999999999997</v>
      </c>
      <c r="I19" s="39"/>
      <c r="J19" s="59" t="s">
        <v>41</v>
      </c>
      <c r="K19" s="15" t="str">
        <f t="shared" si="1"/>
        <v>HARB/23A/NB7S</v>
      </c>
    </row>
    <row r="20" spans="1:11" s="15" customFormat="1" ht="24" customHeight="1" thickBot="1">
      <c r="A20" s="57" t="str">
        <f t="shared" si="0"/>
        <v>HARB/23A/NB7S09</v>
      </c>
      <c r="B20" s="39" t="str">
        <f>'(01)'!B20</f>
        <v>77 leicester road</v>
      </c>
      <c r="C20" s="28">
        <f>'(09)'!E20</f>
        <v>0.57708333333333328</v>
      </c>
      <c r="D20" s="33">
        <f>'(09)'!F20</f>
        <v>45203</v>
      </c>
      <c r="E20" s="28">
        <v>0.5395833333333333</v>
      </c>
      <c r="F20" s="33">
        <v>45233</v>
      </c>
      <c r="G20" s="65">
        <f t="shared" ca="1" si="2"/>
        <v>719.1</v>
      </c>
      <c r="H20" s="31">
        <v>18.3</v>
      </c>
      <c r="I20" s="39"/>
      <c r="J20" s="59" t="s">
        <v>43</v>
      </c>
      <c r="K20" s="15" t="str">
        <f t="shared" si="1"/>
        <v>HARB/23A/NB7S</v>
      </c>
    </row>
    <row r="21" spans="1:11" s="15" customFormat="1" ht="24" customHeight="1" thickTop="1" thickBot="1">
      <c r="A21" s="57" t="str">
        <f t="shared" si="0"/>
        <v>HARB/23A/NB7S10</v>
      </c>
      <c r="B21" s="39" t="str">
        <f>'(01)'!B21</f>
        <v>Day Nursery</v>
      </c>
      <c r="C21" s="28">
        <f>'(09)'!E21</f>
        <v>0.5805555555555556</v>
      </c>
      <c r="D21" s="33">
        <f>'(09)'!F21</f>
        <v>45203</v>
      </c>
      <c r="E21" s="28">
        <v>0.54166666666666663</v>
      </c>
      <c r="F21" s="33">
        <v>45233</v>
      </c>
      <c r="G21" s="65">
        <f t="shared" ca="1" si="2"/>
        <v>719.07</v>
      </c>
      <c r="H21" s="29">
        <v>25.6</v>
      </c>
      <c r="I21" s="39"/>
      <c r="J21" s="59" t="s">
        <v>45</v>
      </c>
      <c r="K21" s="15" t="str">
        <f t="shared" si="1"/>
        <v>HARB/23A/NB7S</v>
      </c>
    </row>
    <row r="22" spans="1:11" s="15" customFormat="1" ht="24" customHeight="1" thickBot="1">
      <c r="A22" s="57" t="str">
        <f t="shared" si="0"/>
        <v>HARB/23A/NB7S11</v>
      </c>
      <c r="B22" s="39" t="str">
        <f>'(01)'!B22</f>
        <v>A6 Kibworth</v>
      </c>
      <c r="C22" s="28">
        <f>'(09)'!E22</f>
        <v>0.42777777777777781</v>
      </c>
      <c r="D22" s="33">
        <f>'(09)'!F22</f>
        <v>45203</v>
      </c>
      <c r="E22" s="28">
        <v>0.40486111111111112</v>
      </c>
      <c r="F22" s="33">
        <v>45233</v>
      </c>
      <c r="G22" s="65">
        <f t="shared" ca="1" si="2"/>
        <v>719.45</v>
      </c>
      <c r="H22" s="30">
        <v>28.8</v>
      </c>
      <c r="I22" s="39"/>
      <c r="J22" s="59" t="s">
        <v>47</v>
      </c>
      <c r="K22" s="15" t="str">
        <f t="shared" si="1"/>
        <v>HARB/23A/NB7S</v>
      </c>
    </row>
    <row r="23" spans="1:11" s="15" customFormat="1" ht="24" customHeight="1" thickBot="1">
      <c r="A23" s="57" t="str">
        <f t="shared" si="0"/>
        <v>HARB/23A/NB7S12</v>
      </c>
      <c r="B23" s="39" t="str">
        <f>'(01)'!B23</f>
        <v xml:space="preserve">lamppost outside 78 leicester road kibworth </v>
      </c>
      <c r="C23" s="28">
        <f>'(09)'!E23</f>
        <v>0.43472222222222223</v>
      </c>
      <c r="D23" s="33">
        <f>'(09)'!F23</f>
        <v>45203</v>
      </c>
      <c r="E23" s="28">
        <v>0.41180555555555554</v>
      </c>
      <c r="F23" s="33">
        <v>45233</v>
      </c>
      <c r="G23" s="65">
        <f t="shared" ca="1" si="2"/>
        <v>719.45</v>
      </c>
      <c r="H23" s="30">
        <v>32.6</v>
      </c>
      <c r="I23" s="39"/>
      <c r="J23" s="59" t="s">
        <v>49</v>
      </c>
      <c r="K23" s="15" t="str">
        <f t="shared" si="1"/>
        <v>HARB/23A/NB7S</v>
      </c>
    </row>
    <row r="24" spans="1:11" s="15" customFormat="1" ht="24" customHeight="1" thickBot="1">
      <c r="A24" s="57" t="str">
        <f t="shared" si="0"/>
        <v>HARB/23A/NB7S13</v>
      </c>
      <c r="B24" s="39" t="str">
        <f>'(01)'!B24</f>
        <v>24 Rugby Road Lutterworth</v>
      </c>
      <c r="C24" s="28">
        <f>'(09)'!E24</f>
        <v>0.56458333333333333</v>
      </c>
      <c r="D24" s="33">
        <f>'(09)'!F24</f>
        <v>45203</v>
      </c>
      <c r="E24" s="28">
        <v>0.52777777777777779</v>
      </c>
      <c r="F24" s="33">
        <v>45233</v>
      </c>
      <c r="G24" s="65">
        <f t="shared" ca="1" si="2"/>
        <v>719.12</v>
      </c>
      <c r="H24" s="30">
        <v>28.2</v>
      </c>
      <c r="I24" s="39"/>
      <c r="J24" s="59" t="s">
        <v>51</v>
      </c>
      <c r="K24" s="15" t="str">
        <f t="shared" si="1"/>
        <v>HARB/23A/NB7S</v>
      </c>
    </row>
    <row r="25" spans="1:11" s="15" customFormat="1" ht="24" customHeight="1" thickBot="1">
      <c r="A25" s="57" t="str">
        <f t="shared" si="0"/>
        <v>HARB/23A/NB7S14</v>
      </c>
      <c r="B25" s="39" t="str">
        <f>'(01)'!B25</f>
        <v>sign outside 64 Leicester Road Kibworth</v>
      </c>
      <c r="C25" s="28">
        <f>'(09)'!E25</f>
        <v>0.43333333333333335</v>
      </c>
      <c r="D25" s="33">
        <f>'(09)'!F25</f>
        <v>45203</v>
      </c>
      <c r="E25" s="28">
        <v>0.41111111111111115</v>
      </c>
      <c r="F25" s="33">
        <v>45233</v>
      </c>
      <c r="G25" s="65">
        <f t="shared" ca="1" si="2"/>
        <v>719.47</v>
      </c>
      <c r="H25" s="30">
        <v>51.9</v>
      </c>
      <c r="I25" s="39"/>
      <c r="J25" s="59" t="s">
        <v>53</v>
      </c>
      <c r="K25" s="15" t="str">
        <f t="shared" si="1"/>
        <v>HARB/23A/NB7S</v>
      </c>
    </row>
    <row r="26" spans="1:11" s="15" customFormat="1" ht="24" customHeight="1" thickBot="1">
      <c r="A26" s="57" t="str">
        <f t="shared" si="0"/>
        <v>HARB/23A/NB7S15</v>
      </c>
      <c r="B26" s="39" t="str">
        <f>'(01)'!B26</f>
        <v xml:space="preserve">signpost just north of 11 Leicester road Kibworth </v>
      </c>
      <c r="C26" s="28">
        <f>'(09)'!E26</f>
        <v>0.42638888888888887</v>
      </c>
      <c r="D26" s="33">
        <f>'(09)'!F26</f>
        <v>45203</v>
      </c>
      <c r="E26" s="28">
        <v>0.40347222222222223</v>
      </c>
      <c r="F26" s="33">
        <v>45233</v>
      </c>
      <c r="G26" s="65">
        <f t="shared" ca="1" si="2"/>
        <v>719.45</v>
      </c>
      <c r="H26" s="30">
        <v>37.5</v>
      </c>
      <c r="I26" s="39"/>
      <c r="J26" s="59" t="s">
        <v>55</v>
      </c>
      <c r="K26" s="15" t="str">
        <f t="shared" si="1"/>
        <v>HARB/23A/NB7S</v>
      </c>
    </row>
    <row r="27" spans="1:11" s="15" customFormat="1" ht="24" customHeight="1" thickBot="1">
      <c r="A27" s="57" t="str">
        <f t="shared" si="0"/>
        <v>HARB/23A/NB7S16</v>
      </c>
      <c r="B27" s="39" t="str">
        <f>'(01)'!B27</f>
        <v xml:space="preserve">pizza Express st marys road </v>
      </c>
      <c r="C27" s="28">
        <f>'(09)'!E27</f>
        <v>0.61944444444444446</v>
      </c>
      <c r="D27" s="33">
        <f>'(09)'!F27</f>
        <v>45203</v>
      </c>
      <c r="E27" s="28">
        <v>0.57708333333333328</v>
      </c>
      <c r="F27" s="33">
        <v>45233</v>
      </c>
      <c r="G27" s="65">
        <f t="shared" ca="1" si="2"/>
        <v>718.98</v>
      </c>
      <c r="H27" s="30">
        <v>25</v>
      </c>
      <c r="I27" s="39"/>
      <c r="J27" s="59" t="s">
        <v>57</v>
      </c>
      <c r="K27" s="15" t="str">
        <f t="shared" si="1"/>
        <v>HARB/23A/NB7S</v>
      </c>
    </row>
    <row r="28" spans="1:11" s="15" customFormat="1" ht="24" customHeight="1" thickBot="1">
      <c r="A28" s="57" t="str">
        <f t="shared" si="0"/>
        <v>HARB/23A/NB7S17</v>
      </c>
      <c r="B28" s="39" t="str">
        <f>'(01)'!B28</f>
        <v>Jazz Hair</v>
      </c>
      <c r="C28" s="28">
        <f>'(09)'!E28</f>
        <v>0.56736111111111109</v>
      </c>
      <c r="D28" s="33">
        <f>'(09)'!F28</f>
        <v>45203</v>
      </c>
      <c r="E28" s="28">
        <v>0.53125</v>
      </c>
      <c r="F28" s="33">
        <v>45233</v>
      </c>
      <c r="G28" s="65">
        <f t="shared" ca="1" si="2"/>
        <v>719.13</v>
      </c>
      <c r="H28" s="30">
        <v>35.1</v>
      </c>
      <c r="I28" s="39"/>
      <c r="J28" s="59" t="s">
        <v>59</v>
      </c>
      <c r="K28" s="15" t="str">
        <f t="shared" si="1"/>
        <v>HARB/23A/NB7S</v>
      </c>
    </row>
    <row r="29" spans="1:11" s="15" customFormat="1" ht="24" customHeight="1" thickBot="1">
      <c r="A29" s="60" t="str">
        <f t="shared" si="0"/>
        <v>HARB/23A/NB7S18</v>
      </c>
      <c r="B29" s="39" t="str">
        <f>'(01)'!B29</f>
        <v>Spencerdene main street theddingworth</v>
      </c>
      <c r="C29" s="28">
        <f>'(09)'!E29</f>
        <v>0.59722222222222221</v>
      </c>
      <c r="D29" s="33">
        <f>'(09)'!F29</f>
        <v>45203</v>
      </c>
      <c r="E29" s="41">
        <v>0.55902777777777779</v>
      </c>
      <c r="F29" s="33">
        <v>45233</v>
      </c>
      <c r="G29" s="65">
        <f t="shared" ca="1" si="2"/>
        <v>719.08</v>
      </c>
      <c r="H29" s="31">
        <v>23.1</v>
      </c>
      <c r="I29" s="39"/>
      <c r="J29" s="59" t="s">
        <v>61</v>
      </c>
      <c r="K29" s="15" t="str">
        <f t="shared" si="1"/>
        <v>HARB/23A/NB7S</v>
      </c>
    </row>
    <row r="30" spans="1:11" s="15" customFormat="1" ht="24" customHeight="1" thickTop="1" thickBot="1">
      <c r="A30" s="60" t="str">
        <f t="shared" si="0"/>
        <v>HARB/23A/NB7S19</v>
      </c>
      <c r="B30" s="39" t="str">
        <f>'(01)'!B30</f>
        <v xml:space="preserve">Alma House, Watling Street Claybrooke Parva </v>
      </c>
      <c r="C30" s="28">
        <f>'(09)'!E30</f>
        <v>0.52638888888888891</v>
      </c>
      <c r="D30" s="33">
        <f>'(09)'!F30</f>
        <v>45203</v>
      </c>
      <c r="E30" s="41">
        <v>0.49652777777777773</v>
      </c>
      <c r="F30" s="33">
        <v>45233</v>
      </c>
      <c r="G30" s="65">
        <f ca="1">IF(ISBLANK(E30),ROUND(((NOW())-($C30+$D30))*24,2),ROUND((($E30+F30)-($C30+$D30))*24,2))</f>
        <v>719.28</v>
      </c>
      <c r="H30" s="29">
        <v>22.4</v>
      </c>
      <c r="I30" s="39"/>
      <c r="J30" s="59" t="s">
        <v>63</v>
      </c>
      <c r="K30" s="15" t="str">
        <f t="shared" si="1"/>
        <v>HARB/23A/NB7S</v>
      </c>
    </row>
    <row r="31" spans="1:11" s="15" customFormat="1" ht="24" customHeight="1" thickBot="1">
      <c r="A31" s="60" t="str">
        <f t="shared" si="0"/>
        <v>HARB/23A/NB7S20</v>
      </c>
      <c r="B31" s="39" t="str">
        <f>'(01)'!B31</f>
        <v>sign post outside White House Farm Watling street</v>
      </c>
      <c r="C31" s="28">
        <f>'(09)'!E31</f>
        <v>0.52847222222222223</v>
      </c>
      <c r="D31" s="33">
        <f>'(09)'!F31</f>
        <v>45203</v>
      </c>
      <c r="E31" s="41">
        <v>0.49861111111111112</v>
      </c>
      <c r="F31" s="33">
        <v>45233</v>
      </c>
      <c r="G31" s="65">
        <f ca="1">IF(ISBLANK(E31),ROUND(((NOW())-($C31+$D31))*24,2),ROUND((($E31+F31)-($C31+$D31))*24,2))</f>
        <v>719.28</v>
      </c>
      <c r="H31" s="30">
        <v>22.4</v>
      </c>
      <c r="I31" s="39"/>
      <c r="J31" s="59" t="s">
        <v>65</v>
      </c>
      <c r="K31" s="15" t="str">
        <f t="shared" si="1"/>
        <v>HARB/23A/NB7S</v>
      </c>
    </row>
    <row r="32" spans="1:11" s="15" customFormat="1" ht="24" customHeight="1" thickBot="1">
      <c r="A32" s="60" t="str">
        <f t="shared" si="0"/>
        <v>HARB/23A/NB7S21</v>
      </c>
      <c r="B32" s="39" t="str">
        <f>'(01)'!B32</f>
        <v>coach and horse kibworth</v>
      </c>
      <c r="C32" s="28">
        <f>'(09)'!E32</f>
        <v>0.4284722222222222</v>
      </c>
      <c r="D32" s="33">
        <f>'(09)'!F32</f>
        <v>45203</v>
      </c>
      <c r="E32" s="41">
        <v>0.4055555555555555</v>
      </c>
      <c r="F32" s="33">
        <v>45233</v>
      </c>
      <c r="G32" s="65">
        <f t="shared" ref="G32:G45" ca="1" si="3">IF(ISBLANK(E32),ROUND(((NOW())-($C32+$D32))*24,2),ROUND((($E32+F32)-($C32+$D32))*24,2))</f>
        <v>719.45</v>
      </c>
      <c r="H32" s="30">
        <v>20.9</v>
      </c>
      <c r="I32" s="39"/>
      <c r="J32" s="59" t="s">
        <v>67</v>
      </c>
      <c r="K32" s="15" t="str">
        <f t="shared" si="1"/>
        <v>HARB/23A/NB7S</v>
      </c>
    </row>
    <row r="33" spans="1:11" s="15" customFormat="1" ht="24" customHeight="1" thickBot="1">
      <c r="A33" s="60" t="str">
        <f t="shared" si="0"/>
        <v>HARB/23A/NB7S22</v>
      </c>
      <c r="B33" s="39" t="str">
        <f>'(01)'!B33</f>
        <v>lamppost 29 church road kibworth</v>
      </c>
      <c r="C33" s="28">
        <f>'(09)'!E33</f>
        <v>0.4291666666666667</v>
      </c>
      <c r="D33" s="33">
        <f>'(09)'!F33</f>
        <v>45203</v>
      </c>
      <c r="E33" s="41">
        <v>0.40625</v>
      </c>
      <c r="F33" s="33">
        <v>45233</v>
      </c>
      <c r="G33" s="65">
        <f t="shared" ca="1" si="3"/>
        <v>719.45</v>
      </c>
      <c r="H33" s="30">
        <v>19.5</v>
      </c>
      <c r="I33" s="46"/>
      <c r="J33" s="59" t="s">
        <v>69</v>
      </c>
      <c r="K33" s="15" t="str">
        <f t="shared" si="1"/>
        <v>HARB/23A/NB7S</v>
      </c>
    </row>
    <row r="34" spans="1:11" s="15" customFormat="1" ht="24" customHeight="1" thickBot="1">
      <c r="A34" s="60" t="str">
        <f t="shared" si="0"/>
        <v>HARB/23A/NB7S23</v>
      </c>
      <c r="B34" s="39" t="str">
        <f>'(01)'!B34</f>
        <v>106 main street kibworth</v>
      </c>
      <c r="C34" s="28">
        <f>'(09)'!E34</f>
        <v>0.43611111111111112</v>
      </c>
      <c r="D34" s="33">
        <f>'(09)'!F34</f>
        <v>45203</v>
      </c>
      <c r="E34" s="41">
        <v>0.41388888888888892</v>
      </c>
      <c r="F34" s="33">
        <v>45233</v>
      </c>
      <c r="G34" s="65">
        <f t="shared" ca="1" si="3"/>
        <v>719.47</v>
      </c>
      <c r="H34" s="30">
        <v>22.7</v>
      </c>
      <c r="I34" s="46"/>
      <c r="J34" s="59" t="s">
        <v>71</v>
      </c>
      <c r="K34" s="15" t="str">
        <f t="shared" si="1"/>
        <v>HARB/23A/NB7S</v>
      </c>
    </row>
    <row r="35" spans="1:11" s="15" customFormat="1" ht="24" customHeight="1" thickBot="1">
      <c r="A35" s="60" t="str">
        <f>TEXT(K35&amp;(J35-23),0)</f>
        <v>HARB/23A/NB7S1</v>
      </c>
      <c r="B35" s="39" t="str">
        <f>'(01)'!B35</f>
        <v>lampost outside 52 Leicester Road</v>
      </c>
      <c r="C35" s="28">
        <f>'(09)'!E35</f>
        <v>0.42083333333333334</v>
      </c>
      <c r="D35" s="33">
        <f>'(09)'!F35</f>
        <v>45203</v>
      </c>
      <c r="E35" s="41">
        <v>0.39861111111111108</v>
      </c>
      <c r="F35" s="33">
        <v>45233</v>
      </c>
      <c r="G35" s="65">
        <f t="shared" ca="1" si="3"/>
        <v>719.47</v>
      </c>
      <c r="H35" s="30">
        <v>17.7</v>
      </c>
      <c r="I35" s="46"/>
      <c r="J35" s="59" t="s">
        <v>73</v>
      </c>
      <c r="K35" s="15" t="str">
        <f t="shared" si="1"/>
        <v>HARB/23A/NB7S</v>
      </c>
    </row>
    <row r="36" spans="1:11" s="15" customFormat="1" ht="33" customHeight="1" thickBot="1">
      <c r="A36" s="60" t="str">
        <f>TEXT(K36&amp;(J36-23),0)</f>
        <v>HARB/23A/NB7S2</v>
      </c>
      <c r="B36" s="39" t="str">
        <f>'(01)'!B36</f>
        <v xml:space="preserve">road sign on leicester road, rear of 9 Milestone Close </v>
      </c>
      <c r="C36" s="28">
        <f>'(09)'!E36</f>
        <v>0.42152777777777778</v>
      </c>
      <c r="D36" s="33">
        <f>'(09)'!F36</f>
        <v>45203</v>
      </c>
      <c r="E36" s="41">
        <v>0.39999999999999997</v>
      </c>
      <c r="F36" s="33">
        <v>45233</v>
      </c>
      <c r="G36" s="65">
        <f t="shared" ca="1" si="3"/>
        <v>719.48</v>
      </c>
      <c r="H36" s="30">
        <v>21.5</v>
      </c>
      <c r="I36" s="46"/>
      <c r="J36" s="59" t="s">
        <v>75</v>
      </c>
      <c r="K36" s="15" t="str">
        <f t="shared" si="1"/>
        <v>HARB/23A/NB7S</v>
      </c>
    </row>
    <row r="37" spans="1:11" s="15" customFormat="1" ht="33" customHeight="1" thickBot="1">
      <c r="A37" s="60" t="str">
        <f>TEXT(K37&amp;(J37-25),0)</f>
        <v>HARB/23A/NB7S1</v>
      </c>
      <c r="B37" s="39" t="str">
        <f>'(01)'!B37</f>
        <v>3 dunton road BA</v>
      </c>
      <c r="C37" s="28">
        <f>'(09)'!E37</f>
        <v>0.51180555555555551</v>
      </c>
      <c r="D37" s="33">
        <f>'(09)'!F37</f>
        <v>45203</v>
      </c>
      <c r="E37" s="41">
        <v>0.48194444444444445</v>
      </c>
      <c r="F37" s="33">
        <v>45233</v>
      </c>
      <c r="G37" s="65">
        <f t="shared" ca="1" si="3"/>
        <v>719.28</v>
      </c>
      <c r="H37" s="30"/>
      <c r="I37" s="46" t="s">
        <v>103</v>
      </c>
      <c r="J37" s="59" t="s">
        <v>77</v>
      </c>
      <c r="K37" s="15" t="str">
        <f t="shared" si="1"/>
        <v>HARB/23A/NB7S</v>
      </c>
    </row>
    <row r="38" spans="1:11" s="15" customFormat="1" ht="33" customHeight="1" thickBot="1">
      <c r="A38" s="60" t="str">
        <f t="shared" ref="A38:A42" si="4">TEXT(K38&amp;(J38-25),0)</f>
        <v>HARB/23A/NB7S2</v>
      </c>
      <c r="B38" s="39" t="s">
        <v>112</v>
      </c>
      <c r="C38" s="28">
        <f>'(09)'!E38</f>
        <v>0.51597222222222217</v>
      </c>
      <c r="D38" s="33">
        <f>'(09)'!F38</f>
        <v>45203</v>
      </c>
      <c r="E38" s="41">
        <v>0.4861111111111111</v>
      </c>
      <c r="F38" s="33">
        <v>45233</v>
      </c>
      <c r="G38" s="65">
        <f t="shared" ca="1" si="3"/>
        <v>719.28</v>
      </c>
      <c r="H38" s="31">
        <v>19.2</v>
      </c>
      <c r="I38" s="46"/>
      <c r="J38" s="59" t="s">
        <v>79</v>
      </c>
      <c r="K38" s="15" t="str">
        <f t="shared" si="1"/>
        <v>HARB/23A/NB7S</v>
      </c>
    </row>
    <row r="39" spans="1:11" s="15" customFormat="1" ht="33" customHeight="1" thickTop="1" thickBot="1">
      <c r="A39" s="60" t="str">
        <f t="shared" si="4"/>
        <v>HARB/23A/NB7S3</v>
      </c>
      <c r="B39" s="39" t="str">
        <f>'(01)'!B39</f>
        <v>lampost est of 5 Lutterworth road Walcote</v>
      </c>
      <c r="C39" s="28">
        <f>'(09)'!E39</f>
        <v>0.58611111111111114</v>
      </c>
      <c r="D39" s="33">
        <f>'(09)'!F39</f>
        <v>45203</v>
      </c>
      <c r="E39" s="41">
        <v>0.5493055555555556</v>
      </c>
      <c r="F39" s="33">
        <v>45233</v>
      </c>
      <c r="G39" s="65">
        <f t="shared" ca="1" si="3"/>
        <v>719.12</v>
      </c>
      <c r="H39" s="29">
        <v>17.899999999999999</v>
      </c>
      <c r="I39" s="46"/>
      <c r="J39" s="59" t="s">
        <v>81</v>
      </c>
      <c r="K39" s="15" t="str">
        <f t="shared" si="1"/>
        <v>HARB/23A/NB7S</v>
      </c>
    </row>
    <row r="40" spans="1:11" s="15" customFormat="1" ht="33" customHeight="1" thickBot="1">
      <c r="A40" s="60" t="str">
        <f t="shared" si="4"/>
        <v>HARB/23A/NB7S4</v>
      </c>
      <c r="B40" s="39" t="str">
        <f>'(01)'!B40</f>
        <v>sw junction welland park road and northamton road MH</v>
      </c>
      <c r="C40" s="28">
        <f>'(09)'!E40</f>
        <v>0.625</v>
      </c>
      <c r="D40" s="33">
        <f>'(09)'!F40</f>
        <v>45203</v>
      </c>
      <c r="E40" s="41">
        <v>0.58263888888888882</v>
      </c>
      <c r="F40" s="33">
        <v>45233</v>
      </c>
      <c r="G40" s="65">
        <f t="shared" ca="1" si="3"/>
        <v>718.98</v>
      </c>
      <c r="H40" s="30">
        <v>32.4</v>
      </c>
      <c r="I40" s="46"/>
      <c r="J40" s="59" t="s">
        <v>83</v>
      </c>
      <c r="K40" s="15" t="str">
        <f t="shared" si="1"/>
        <v>HARB/23A/NB7S</v>
      </c>
    </row>
    <row r="41" spans="1:11" s="15" customFormat="1" ht="33" customHeight="1" thickBot="1">
      <c r="A41" s="60" t="str">
        <f t="shared" si="4"/>
        <v>HARB/23A/NB7S5</v>
      </c>
      <c r="B41" s="39" t="str">
        <f>'(01)'!B41</f>
        <v>53 northamton road MH</v>
      </c>
      <c r="C41" s="28">
        <f>'(09)'!E41</f>
        <v>0.62430555555555556</v>
      </c>
      <c r="D41" s="33">
        <f>'(09)'!F41</f>
        <v>45203</v>
      </c>
      <c r="E41" s="41">
        <v>0.58194444444444449</v>
      </c>
      <c r="F41" s="33">
        <v>45233</v>
      </c>
      <c r="G41" s="65">
        <f t="shared" ca="1" si="3"/>
        <v>718.98</v>
      </c>
      <c r="H41" s="30">
        <v>24.2</v>
      </c>
      <c r="I41" s="46"/>
      <c r="J41" s="59" t="s">
        <v>85</v>
      </c>
      <c r="K41" s="15" t="str">
        <f t="shared" si="1"/>
        <v>HARB/23A/NB7S</v>
      </c>
    </row>
    <row r="42" spans="1:11" s="15" customFormat="1" ht="33" customHeight="1" thickBot="1">
      <c r="A42" s="60" t="str">
        <f t="shared" si="4"/>
        <v>HARB/23A/NB7S6</v>
      </c>
      <c r="B42" s="39" t="str">
        <f>'(01)'!B42</f>
        <v>7 leicester road MH</v>
      </c>
      <c r="C42" s="28">
        <f>'(09)'!E42</f>
        <v>0.63124999999999998</v>
      </c>
      <c r="D42" s="33">
        <f>'(09)'!F42</f>
        <v>45203</v>
      </c>
      <c r="E42" s="41">
        <v>0.58819444444444446</v>
      </c>
      <c r="F42" s="33">
        <v>45233</v>
      </c>
      <c r="G42" s="65">
        <f t="shared" ca="1" si="3"/>
        <v>718.97</v>
      </c>
      <c r="H42" s="30">
        <v>28.6</v>
      </c>
      <c r="I42" s="46"/>
      <c r="J42" s="59" t="s">
        <v>87</v>
      </c>
      <c r="K42" s="15" t="str">
        <f t="shared" si="1"/>
        <v>HARB/23A/NB7S</v>
      </c>
    </row>
    <row r="43" spans="1:11" s="15" customFormat="1" ht="30.75" customHeight="1" thickBot="1">
      <c r="A43" s="60" t="str">
        <f>TEXT(K43&amp;(J43-31),0)</f>
        <v>HARB/23A/NB7S1</v>
      </c>
      <c r="B43" s="39" t="str">
        <f>'(01)'!B43</f>
        <v>lamppost outside 12 Springfield Street MH</v>
      </c>
      <c r="C43" s="28">
        <f>'(09)'!E43</f>
        <v>0.62291666666666667</v>
      </c>
      <c r="D43" s="33">
        <f>'(09)'!F43</f>
        <v>45203</v>
      </c>
      <c r="E43" s="41">
        <v>0.57708333333333328</v>
      </c>
      <c r="F43" s="33">
        <v>45233</v>
      </c>
      <c r="G43" s="65">
        <f t="shared" ca="1" si="3"/>
        <v>718.9</v>
      </c>
      <c r="H43" s="30">
        <v>28.4</v>
      </c>
      <c r="I43" s="46"/>
      <c r="J43" s="59" t="s">
        <v>89</v>
      </c>
      <c r="K43" s="15" t="str">
        <f t="shared" si="1"/>
        <v>HARB/23A/NB7S</v>
      </c>
    </row>
    <row r="44" spans="1:11" s="15" customFormat="1" ht="24" customHeight="1" thickBot="1">
      <c r="A44" s="60" t="str">
        <f t="shared" ref="A44:A45" si="5">TEXT(K44&amp;J44,0)</f>
        <v>HARB/23A/NB7S33</v>
      </c>
      <c r="B44" s="39" t="str">
        <f>'(03)'!B44</f>
        <v xml:space="preserve">lamppost carpark adj Fleckney Fish bar, High street </v>
      </c>
      <c r="C44" s="28">
        <f>'(09)'!E44</f>
        <v>0.46388888888888885</v>
      </c>
      <c r="D44" s="33">
        <f>'(09)'!F44</f>
        <v>45203</v>
      </c>
      <c r="E44" s="41">
        <v>0.43958333333333338</v>
      </c>
      <c r="F44" s="33">
        <v>45233</v>
      </c>
      <c r="G44" s="65">
        <f t="shared" ca="1" si="3"/>
        <v>719.42</v>
      </c>
      <c r="H44" s="30">
        <v>18.3</v>
      </c>
      <c r="I44" s="46"/>
      <c r="J44" s="59" t="s">
        <v>91</v>
      </c>
      <c r="K44" s="15" t="str">
        <f t="shared" si="1"/>
        <v>HARB/23A/NB7S</v>
      </c>
    </row>
    <row r="45" spans="1:11" s="15" customFormat="1" ht="24" customHeight="1" thickBot="1">
      <c r="A45" s="60" t="str">
        <f t="shared" si="5"/>
        <v>HARB/23A/NB7S34</v>
      </c>
      <c r="B45" s="39" t="str">
        <f>'(03)'!B45</f>
        <v>lamppost outside thurnby memorial hall, main street, bushby</v>
      </c>
      <c r="C45" s="28">
        <f>'(09)'!E45</f>
        <v>0.48333333333333334</v>
      </c>
      <c r="D45" s="33">
        <f>'(09)'!F45</f>
        <v>45203</v>
      </c>
      <c r="E45" s="41">
        <v>0.4548611111111111</v>
      </c>
      <c r="F45" s="33">
        <v>45233</v>
      </c>
      <c r="G45" s="65">
        <f t="shared" ca="1" si="3"/>
        <v>719.32</v>
      </c>
      <c r="H45" s="30">
        <v>16.8</v>
      </c>
      <c r="I45" s="46"/>
      <c r="J45" s="59" t="s">
        <v>93</v>
      </c>
      <c r="K45" s="15" t="str">
        <f t="shared" si="1"/>
        <v>HARB/23A/NB7S</v>
      </c>
    </row>
    <row r="46" spans="1:11" s="15" customFormat="1" ht="15" customHeight="1">
      <c r="A46" s="19"/>
      <c r="B46" s="144" t="str">
        <f>'(04)'!$B$48</f>
        <v>Diffusion Tube Laboratory
SOCOTEC
12 Moorbrook
Southmead Industrial Park
Didcot
Oxon
OX11 7HP</v>
      </c>
      <c r="C46" s="144"/>
      <c r="D46" s="144"/>
      <c r="E46" s="144"/>
      <c r="F46" s="19"/>
      <c r="G46" s="19"/>
      <c r="H46" s="35"/>
      <c r="I46" s="35"/>
    </row>
    <row r="47" spans="1:11" s="15" customFormat="1" ht="76.5" customHeight="1">
      <c r="A47" s="61"/>
      <c r="B47" s="144"/>
      <c r="C47" s="144"/>
      <c r="D47" s="144"/>
      <c r="E47" s="144"/>
      <c r="F47" s="19"/>
      <c r="G47" s="61"/>
      <c r="H47" s="35"/>
      <c r="I47" s="35"/>
    </row>
    <row r="48" spans="1:11" s="15" customFormat="1" ht="15" customHeight="1">
      <c r="A48" s="18"/>
      <c r="B48" s="144"/>
      <c r="C48" s="144"/>
      <c r="D48" s="144"/>
      <c r="E48" s="144"/>
      <c r="F48" s="19"/>
      <c r="G48" s="62"/>
      <c r="H48" s="35"/>
      <c r="I48" s="35"/>
    </row>
    <row r="49" spans="1:11" s="15" customFormat="1" ht="15" customHeight="1">
      <c r="A49" s="54"/>
      <c r="B49" s="144"/>
      <c r="C49" s="144"/>
      <c r="D49" s="144"/>
      <c r="E49" s="144"/>
      <c r="F49" s="61"/>
      <c r="G49" s="62"/>
      <c r="H49" s="35"/>
      <c r="I49" s="35"/>
    </row>
    <row r="50" spans="1:11" s="15" customFormat="1" ht="15" customHeight="1">
      <c r="B50" s="144"/>
      <c r="C50" s="144"/>
      <c r="D50" s="144"/>
      <c r="E50" s="144"/>
      <c r="F50" s="62"/>
      <c r="H50" s="35"/>
      <c r="I50" s="35"/>
    </row>
    <row r="51" spans="1:11" s="15" customFormat="1" ht="15" customHeight="1">
      <c r="B51" s="144"/>
      <c r="C51" s="144"/>
      <c r="D51" s="144"/>
      <c r="E51" s="144"/>
      <c r="F51" s="62"/>
      <c r="H51" s="35"/>
      <c r="I51" s="35"/>
    </row>
    <row r="52" spans="1:11" s="16" customFormat="1" ht="30.75" customHeight="1">
      <c r="A52" s="17"/>
      <c r="B52" s="144"/>
      <c r="C52" s="144"/>
      <c r="D52" s="144"/>
      <c r="E52" s="144"/>
      <c r="F52" s="15"/>
      <c r="G52" s="17"/>
      <c r="H52" s="35"/>
      <c r="I52" s="35"/>
      <c r="K52" s="15"/>
    </row>
    <row r="53" spans="1:11" s="16" customFormat="1" ht="30.75" customHeight="1">
      <c r="A53" s="17"/>
      <c r="B53" s="144"/>
      <c r="C53" s="144"/>
      <c r="D53" s="144"/>
      <c r="E53" s="144"/>
      <c r="F53" s="15"/>
      <c r="G53" s="17"/>
      <c r="H53" s="35"/>
      <c r="I53" s="35"/>
      <c r="K53" s="15"/>
    </row>
    <row r="54" spans="1:11" s="17" customFormat="1" ht="30.75" customHeight="1">
      <c r="B54" s="144"/>
      <c r="C54" s="144"/>
      <c r="D54" s="144"/>
      <c r="E54" s="144"/>
      <c r="H54" s="54"/>
      <c r="I54" s="35"/>
      <c r="K54" s="16"/>
    </row>
    <row r="55" spans="1:11" s="17" customFormat="1" ht="30.75" customHeight="1">
      <c r="H55" s="54"/>
      <c r="I55" s="35"/>
      <c r="K55" s="16"/>
    </row>
    <row r="56" spans="1:11" ht="23.25" customHeight="1">
      <c r="A56" s="17"/>
      <c r="B56" s="17"/>
      <c r="C56" s="17"/>
      <c r="D56" s="17"/>
      <c r="E56" s="17"/>
      <c r="F56" s="17"/>
      <c r="G56" s="17"/>
      <c r="H56" s="54"/>
      <c r="I56" s="54"/>
      <c r="K56" s="17"/>
    </row>
    <row r="57" spans="1:11" ht="23.25">
      <c r="A57" s="17"/>
      <c r="B57" s="17"/>
      <c r="C57" s="17"/>
      <c r="D57" s="17"/>
      <c r="E57" s="17"/>
      <c r="F57" s="17"/>
      <c r="G57" s="17"/>
      <c r="H57" s="54"/>
      <c r="I57" s="54"/>
      <c r="K57" s="17"/>
    </row>
    <row r="58" spans="1:11" ht="23.25" hidden="1">
      <c r="A58" s="15"/>
      <c r="B58" s="15"/>
      <c r="C58" s="15"/>
      <c r="D58" s="15"/>
      <c r="E58" s="15"/>
      <c r="F58" s="17"/>
      <c r="G58" s="15"/>
      <c r="H58" s="54"/>
      <c r="I58" s="54"/>
    </row>
    <row r="59" spans="1:11" ht="23.25" hidden="1">
      <c r="A59" s="15"/>
      <c r="B59" s="15"/>
      <c r="C59" s="15"/>
      <c r="D59" s="15"/>
      <c r="E59" s="15"/>
      <c r="F59" s="17"/>
      <c r="G59" s="15"/>
      <c r="H59" s="54"/>
      <c r="I59" s="54"/>
    </row>
    <row r="60" spans="1:11" ht="15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11" ht="15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11" ht="15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11" ht="15" hidden="1">
      <c r="F63" s="15"/>
      <c r="H63" s="14"/>
      <c r="I63" s="54"/>
    </row>
    <row r="64" spans="1:11" ht="15" hidden="1">
      <c r="F64" s="15"/>
      <c r="H64" s="14"/>
      <c r="I64" s="54"/>
    </row>
    <row r="65" s="14" customFormat="1" ht="15" hidden="1"/>
    <row r="66" s="14" customFormat="1" ht="15" hidden="1"/>
    <row r="67" s="14" customFormat="1" ht="15" hidden="1"/>
    <row r="68" s="14" customFormat="1" ht="15" hidden="1"/>
    <row r="69" s="14" customFormat="1" ht="15" hidden="1"/>
    <row r="70" s="14" customFormat="1" ht="15" hidden="1"/>
    <row r="71" s="14" customFormat="1" ht="15" hidden="1"/>
    <row r="72" s="14" customFormat="1" ht="15" hidden="1"/>
    <row r="73" s="14" customFormat="1" ht="15" hidden="1"/>
    <row r="74" s="14" customFormat="1" ht="15" hidden="1"/>
    <row r="75" s="14" customFormat="1" ht="15" hidden="1"/>
    <row r="76" s="14" customFormat="1" ht="15" hidden="1"/>
    <row r="77" s="14" customFormat="1" ht="15" hidden="1"/>
    <row r="78" s="14" customFormat="1" ht="15" hidden="1"/>
    <row r="79" s="14" customFormat="1" ht="15" hidden="1"/>
    <row r="80" s="14" customFormat="1" ht="15" hidden="1"/>
    <row r="81" spans="8:9" ht="15" hidden="1">
      <c r="H81" s="14"/>
      <c r="I81" s="14"/>
    </row>
    <row r="82" spans="8:9" ht="15" hidden="1">
      <c r="H82" s="14"/>
      <c r="I82" s="14"/>
    </row>
    <row r="83" spans="8:9" ht="15" hidden="1">
      <c r="H83" s="14"/>
      <c r="I83" s="14"/>
    </row>
    <row r="84" spans="8:9" ht="15" hidden="1">
      <c r="H84" s="14"/>
      <c r="I84" s="14"/>
    </row>
    <row r="85" spans="8:9" ht="15" hidden="1">
      <c r="H85" s="14"/>
      <c r="I85" s="14"/>
    </row>
    <row r="86" spans="8:9" ht="15" customHeight="1">
      <c r="H86" s="14"/>
      <c r="I86" s="14"/>
    </row>
    <row r="87" spans="8:9" ht="15" hidden="1" customHeight="1">
      <c r="H87" s="54"/>
      <c r="I87" s="14"/>
    </row>
    <row r="88" spans="8:9" ht="0" hidden="1" customHeight="1">
      <c r="H88" s="54"/>
      <c r="I88" s="14"/>
    </row>
  </sheetData>
  <mergeCells count="25">
    <mergeCell ref="B46:E54"/>
    <mergeCell ref="A9:A11"/>
    <mergeCell ref="B9:B11"/>
    <mergeCell ref="C9:F9"/>
    <mergeCell ref="G9:G11"/>
    <mergeCell ref="A4:B4"/>
    <mergeCell ref="C4:D4"/>
    <mergeCell ref="E4:F4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I9:I11"/>
    <mergeCell ref="C1:D1"/>
    <mergeCell ref="E1:F1"/>
    <mergeCell ref="E2:F2"/>
    <mergeCell ref="E3:F3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3" orientation="portrait" r:id="rId1"/>
  <headerFooter alignWithMargins="0"/>
  <rowBreaks count="1" manualBreakCount="1">
    <brk id="4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89"/>
  <sheetViews>
    <sheetView topLeftCell="A5" zoomScale="85" zoomScaleNormal="85" workbookViewId="0">
      <selection activeCell="H32" sqref="H32"/>
    </sheetView>
  </sheetViews>
  <sheetFormatPr defaultColWidth="15.5703125" defaultRowHeight="0" customHeight="1" zeroHeight="1"/>
  <cols>
    <col min="1" max="1" width="9.85546875" style="14" customWidth="1"/>
    <col min="2" max="2" width="19.28515625" style="14" customWidth="1"/>
    <col min="3" max="3" width="10.140625" style="14" customWidth="1"/>
    <col min="4" max="4" width="12.28515625" style="14" customWidth="1"/>
    <col min="5" max="5" width="10.7109375" style="14" customWidth="1"/>
    <col min="6" max="6" width="12.28515625" style="14" customWidth="1"/>
    <col min="7" max="7" width="16.7109375" style="14" customWidth="1"/>
    <col min="8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 t="s">
        <v>113</v>
      </c>
    </row>
    <row r="7" spans="1:11" ht="17.25" customHeight="1" thickBot="1">
      <c r="A7" s="129" t="s">
        <v>10</v>
      </c>
      <c r="B7" s="130"/>
      <c r="C7" s="127">
        <f>'(10)'!C7+1</f>
        <v>8</v>
      </c>
      <c r="D7" s="127"/>
      <c r="E7" s="128" t="s">
        <v>11</v>
      </c>
      <c r="F7" s="128"/>
      <c r="G7" s="23" t="s">
        <v>114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HARB/23A/NB8S01</v>
      </c>
      <c r="B12" s="39" t="str">
        <f>'(01)'!B12</f>
        <v>6 The Terrace Rugby Road</v>
      </c>
      <c r="C12" s="28">
        <f>'(10)'!E12</f>
        <v>0.52986111111111112</v>
      </c>
      <c r="D12" s="33">
        <f>'(10)'!F12</f>
        <v>45233</v>
      </c>
      <c r="E12" s="28">
        <v>0.56805555555555554</v>
      </c>
      <c r="F12" s="33">
        <v>45266</v>
      </c>
      <c r="G12" s="65">
        <f ca="1">IF(ISBLANK(E12),ROUND(((NOW())-($C12+$D12))*24,2),ROUND((($E12+F12)-($C12+$D12))*24,2))</f>
        <v>792.92</v>
      </c>
      <c r="H12" s="29">
        <v>29.1</v>
      </c>
      <c r="I12" s="39"/>
      <c r="J12" s="59" t="s">
        <v>27</v>
      </c>
      <c r="K12" s="15" t="str">
        <f t="shared" ref="K12:K45" si="1">TEXT("HARB/"&amp;$K$7&amp;"/NB"&amp;$C$7&amp;"S",0)</f>
        <v>HARB/23A/NB8S</v>
      </c>
    </row>
    <row r="13" spans="1:11" s="15" customFormat="1" ht="24" customHeight="1" thickBot="1">
      <c r="A13" s="57" t="str">
        <f t="shared" si="0"/>
        <v>HARB/23A/NB8S02</v>
      </c>
      <c r="B13" s="39" t="str">
        <f>'(01)'!B13</f>
        <v>Lut. Service Shop</v>
      </c>
      <c r="C13" s="28">
        <f>'(10)'!E13</f>
        <v>0.52361111111111114</v>
      </c>
      <c r="D13" s="33">
        <f>'(10)'!F13</f>
        <v>45233</v>
      </c>
      <c r="E13" s="28">
        <v>0.56111111111111112</v>
      </c>
      <c r="F13" s="33">
        <v>45266</v>
      </c>
      <c r="G13" s="65">
        <f t="shared" ref="G13:G29" ca="1" si="2">IF(ISBLANK(E13),ROUND(((NOW())-($C13+$D13))*24,2),ROUND((($E13+F13)-($C13+$D13))*24,2))</f>
        <v>792.9</v>
      </c>
      <c r="H13" s="30">
        <v>42.2</v>
      </c>
      <c r="I13" s="39"/>
      <c r="J13" s="59" t="s">
        <v>29</v>
      </c>
      <c r="K13" s="15" t="str">
        <f t="shared" si="1"/>
        <v>HARB/23A/NB8S</v>
      </c>
    </row>
    <row r="14" spans="1:11" s="15" customFormat="1" ht="24" customHeight="1" thickBot="1">
      <c r="A14" s="57" t="str">
        <f t="shared" si="0"/>
        <v>HARB/23A/NB8S03</v>
      </c>
      <c r="B14" s="39" t="str">
        <f>'(01)'!B14</f>
        <v>40 regent street lutterworth</v>
      </c>
      <c r="C14" s="28">
        <f>'(10)'!E14</f>
        <v>0.52638888888888891</v>
      </c>
      <c r="D14" s="33">
        <f>'(10)'!F14</f>
        <v>45233</v>
      </c>
      <c r="E14" s="28">
        <v>0.56458333333333333</v>
      </c>
      <c r="F14" s="33">
        <v>45266</v>
      </c>
      <c r="G14" s="65">
        <f t="shared" ca="1" si="2"/>
        <v>792.92</v>
      </c>
      <c r="H14" s="30">
        <v>17.2</v>
      </c>
      <c r="I14" s="39"/>
      <c r="J14" s="59" t="s">
        <v>31</v>
      </c>
      <c r="K14" s="15" t="str">
        <f t="shared" si="1"/>
        <v>HARB/23A/NB8S</v>
      </c>
    </row>
    <row r="15" spans="1:11" s="15" customFormat="1" ht="24" customHeight="1" thickBot="1">
      <c r="A15" s="57" t="str">
        <f t="shared" si="0"/>
        <v>HARB/23A/NB8S04</v>
      </c>
      <c r="B15" s="39" t="str">
        <f>'(01)'!B15</f>
        <v>regent court</v>
      </c>
      <c r="C15" s="28">
        <f>'(10)'!E15</f>
        <v>0.52569444444444446</v>
      </c>
      <c r="D15" s="33">
        <f>'(10)'!F15</f>
        <v>45233</v>
      </c>
      <c r="E15" s="28">
        <v>0.56388888888888888</v>
      </c>
      <c r="F15" s="33">
        <v>45266</v>
      </c>
      <c r="G15" s="65">
        <f t="shared" ca="1" si="2"/>
        <v>792.92</v>
      </c>
      <c r="H15" s="30">
        <v>40.700000000000003</v>
      </c>
      <c r="I15" s="39"/>
      <c r="J15" s="59" t="s">
        <v>33</v>
      </c>
      <c r="K15" s="15" t="str">
        <f t="shared" si="1"/>
        <v>HARB/23A/NB8S</v>
      </c>
    </row>
    <row r="16" spans="1:11" s="15" customFormat="1" ht="24" customHeight="1" thickBot="1">
      <c r="A16" s="57" t="str">
        <f t="shared" si="0"/>
        <v>HARB/23A/NB8S05</v>
      </c>
      <c r="B16" s="39" t="str">
        <f>'(01)'!B16</f>
        <v>26 Market Street Lutterworth</v>
      </c>
      <c r="C16" s="28">
        <f>'(10)'!E16</f>
        <v>0.5229166666666667</v>
      </c>
      <c r="D16" s="33">
        <f>'(10)'!F16</f>
        <v>45233</v>
      </c>
      <c r="E16" s="28">
        <v>0.56041666666666667</v>
      </c>
      <c r="F16" s="33">
        <v>45266</v>
      </c>
      <c r="G16" s="65">
        <f t="shared" ca="1" si="2"/>
        <v>792.9</v>
      </c>
      <c r="H16" s="30">
        <v>28.7</v>
      </c>
      <c r="I16" s="39"/>
      <c r="J16" s="59" t="s">
        <v>35</v>
      </c>
      <c r="K16" s="15" t="str">
        <f t="shared" si="1"/>
        <v>HARB/23A/NB8S</v>
      </c>
    </row>
    <row r="17" spans="1:11" s="15" customFormat="1" ht="24" customHeight="1" thickBot="1">
      <c r="A17" s="57" t="str">
        <f t="shared" si="0"/>
        <v>HARB/23A/NB8S06</v>
      </c>
      <c r="B17" s="39" t="str">
        <f>'(01)'!B17</f>
        <v>Homeside main street Theddingworth</v>
      </c>
      <c r="C17" s="28">
        <f>'(10)'!E17</f>
        <v>0.55694444444444446</v>
      </c>
      <c r="D17" s="33">
        <f>'(10)'!F17</f>
        <v>45233</v>
      </c>
      <c r="E17" s="28">
        <v>0.59930555555555554</v>
      </c>
      <c r="F17" s="33">
        <v>45266</v>
      </c>
      <c r="G17" s="65">
        <f t="shared" ca="1" si="2"/>
        <v>793.02</v>
      </c>
      <c r="H17" s="30">
        <v>21.3</v>
      </c>
      <c r="I17" s="39"/>
      <c r="J17" s="59" t="s">
        <v>37</v>
      </c>
      <c r="K17" s="15" t="str">
        <f t="shared" si="1"/>
        <v>HARB/23A/NB8S</v>
      </c>
    </row>
    <row r="18" spans="1:11" s="15" customFormat="1" ht="24" customHeight="1" thickBot="1">
      <c r="A18" s="57" t="str">
        <f t="shared" si="0"/>
        <v>HARB/23A/NB8S07</v>
      </c>
      <c r="B18" s="39" t="str">
        <f>'(01)'!B18</f>
        <v>17 Rugby road Lutterworth</v>
      </c>
      <c r="C18" s="28">
        <f>'(10)'!E18</f>
        <v>0.52847222222222223</v>
      </c>
      <c r="D18" s="33">
        <f>'(10)'!F18</f>
        <v>45233</v>
      </c>
      <c r="E18" s="28">
        <v>0.56736111111111109</v>
      </c>
      <c r="F18" s="33">
        <v>45266</v>
      </c>
      <c r="G18" s="65">
        <f t="shared" ca="1" si="2"/>
        <v>792.93</v>
      </c>
      <c r="H18" s="30">
        <v>34</v>
      </c>
      <c r="I18" s="39"/>
      <c r="J18" s="59" t="s">
        <v>39</v>
      </c>
      <c r="K18" s="15" t="str">
        <f t="shared" si="1"/>
        <v>HARB/23A/NB8S</v>
      </c>
    </row>
    <row r="19" spans="1:11" s="15" customFormat="1" ht="24" customHeight="1" thickBot="1">
      <c r="A19" s="57" t="str">
        <f t="shared" si="0"/>
        <v>HARB/23A/NB8S08</v>
      </c>
      <c r="B19" s="39" t="str">
        <f>'(01)'!B19</f>
        <v xml:space="preserve">69 leicester road Kibworth </v>
      </c>
      <c r="C19" s="28">
        <f>'(10)'!E19</f>
        <v>0.4152777777777778</v>
      </c>
      <c r="D19" s="33">
        <f>'(10)'!F19</f>
        <v>45233</v>
      </c>
      <c r="E19" s="28">
        <v>0.45347222222222222</v>
      </c>
      <c r="F19" s="33">
        <v>45266</v>
      </c>
      <c r="G19" s="65">
        <f t="shared" ca="1" si="2"/>
        <v>792.92</v>
      </c>
      <c r="H19" s="30">
        <v>37.799999999999997</v>
      </c>
      <c r="I19" s="39"/>
      <c r="J19" s="59" t="s">
        <v>41</v>
      </c>
      <c r="K19" s="15" t="str">
        <f t="shared" si="1"/>
        <v>HARB/23A/NB8S</v>
      </c>
    </row>
    <row r="20" spans="1:11" s="15" customFormat="1" ht="35.25" customHeight="1" thickBot="1">
      <c r="A20" s="57" t="str">
        <f t="shared" si="0"/>
        <v>HARB/23A/NB8S09</v>
      </c>
      <c r="B20" s="39" t="str">
        <f>'(01)'!B20</f>
        <v>77 leicester road</v>
      </c>
      <c r="C20" s="28">
        <f>'(10)'!E20</f>
        <v>0.5395833333333333</v>
      </c>
      <c r="D20" s="33">
        <f>'(10)'!F20</f>
        <v>45233</v>
      </c>
      <c r="E20" s="28">
        <v>0.58194444444444449</v>
      </c>
      <c r="F20" s="33">
        <v>45266</v>
      </c>
      <c r="G20" s="65">
        <f t="shared" ca="1" si="2"/>
        <v>793.02</v>
      </c>
      <c r="H20" s="31">
        <v>21.7</v>
      </c>
      <c r="I20" s="39"/>
      <c r="J20" s="59" t="s">
        <v>43</v>
      </c>
      <c r="K20" s="15" t="str">
        <f t="shared" si="1"/>
        <v>HARB/23A/NB8S</v>
      </c>
    </row>
    <row r="21" spans="1:11" s="15" customFormat="1" ht="24" customHeight="1" thickTop="1" thickBot="1">
      <c r="A21" s="57" t="str">
        <f t="shared" si="0"/>
        <v>HARB/23A/NB8S10</v>
      </c>
      <c r="B21" s="39" t="str">
        <f>'(01)'!B21</f>
        <v>Day Nursery</v>
      </c>
      <c r="C21" s="28">
        <f>'(10)'!E21</f>
        <v>0.54166666666666663</v>
      </c>
      <c r="D21" s="33">
        <f>'(10)'!F21</f>
        <v>45233</v>
      </c>
      <c r="E21" s="28">
        <v>0.58402777777777781</v>
      </c>
      <c r="F21" s="33">
        <v>45266</v>
      </c>
      <c r="G21" s="65">
        <f t="shared" ca="1" si="2"/>
        <v>793.02</v>
      </c>
      <c r="H21" s="29">
        <v>26.7</v>
      </c>
      <c r="I21" s="39"/>
      <c r="J21" s="59" t="s">
        <v>45</v>
      </c>
      <c r="K21" s="15" t="str">
        <f t="shared" si="1"/>
        <v>HARB/23A/NB8S</v>
      </c>
    </row>
    <row r="22" spans="1:11" s="15" customFormat="1" ht="24" customHeight="1" thickBot="1">
      <c r="A22" s="57" t="str">
        <f t="shared" si="0"/>
        <v>HARB/23A/NB8S11</v>
      </c>
      <c r="B22" s="39" t="str">
        <f>'(01)'!B22</f>
        <v>A6 Kibworth</v>
      </c>
      <c r="C22" s="28">
        <f>'(10)'!E22</f>
        <v>0.40486111111111112</v>
      </c>
      <c r="D22" s="33">
        <f>'(10)'!F22</f>
        <v>45233</v>
      </c>
      <c r="E22" s="28">
        <v>0.44236111111111115</v>
      </c>
      <c r="F22" s="33">
        <v>45266</v>
      </c>
      <c r="G22" s="65">
        <f t="shared" ca="1" si="2"/>
        <v>792.9</v>
      </c>
      <c r="H22" s="30">
        <v>36.9</v>
      </c>
      <c r="I22" s="39"/>
      <c r="J22" s="59" t="s">
        <v>47</v>
      </c>
      <c r="K22" s="15" t="str">
        <f t="shared" si="1"/>
        <v>HARB/23A/NB8S</v>
      </c>
    </row>
    <row r="23" spans="1:11" s="15" customFormat="1" ht="24" customHeight="1" thickBot="1">
      <c r="A23" s="57" t="str">
        <f t="shared" si="0"/>
        <v>HARB/23A/NB8S12</v>
      </c>
      <c r="B23" s="39" t="str">
        <f>'(01)'!B23</f>
        <v xml:space="preserve">lamppost outside 78 leicester road kibworth </v>
      </c>
      <c r="C23" s="28">
        <f>'(10)'!E23</f>
        <v>0.41180555555555554</v>
      </c>
      <c r="D23" s="33">
        <f>'(10)'!F23</f>
        <v>45233</v>
      </c>
      <c r="E23" s="28">
        <v>0.4513888888888889</v>
      </c>
      <c r="F23" s="33">
        <v>45266</v>
      </c>
      <c r="G23" s="65">
        <f t="shared" ca="1" si="2"/>
        <v>792.95</v>
      </c>
      <c r="H23" s="30">
        <v>35.799999999999997</v>
      </c>
      <c r="I23" s="39"/>
      <c r="J23" s="59" t="s">
        <v>49</v>
      </c>
      <c r="K23" s="15" t="str">
        <f t="shared" si="1"/>
        <v>HARB/23A/NB8S</v>
      </c>
    </row>
    <row r="24" spans="1:11" s="15" customFormat="1" ht="24" customHeight="1" thickBot="1">
      <c r="A24" s="57" t="str">
        <f t="shared" si="0"/>
        <v>HARB/23A/NB8S13</v>
      </c>
      <c r="B24" s="39" t="str">
        <f>'(01)'!B24</f>
        <v>24 Rugby Road Lutterworth</v>
      </c>
      <c r="C24" s="28">
        <f>'(10)'!E24</f>
        <v>0.52777777777777779</v>
      </c>
      <c r="D24" s="33">
        <f>'(10)'!F24</f>
        <v>45233</v>
      </c>
      <c r="E24" s="28">
        <v>0.56666666666666665</v>
      </c>
      <c r="F24" s="33">
        <v>45266</v>
      </c>
      <c r="G24" s="65">
        <f t="shared" ca="1" si="2"/>
        <v>792.93</v>
      </c>
      <c r="H24" s="30">
        <v>32.200000000000003</v>
      </c>
      <c r="I24" s="39"/>
      <c r="J24" s="59" t="s">
        <v>51</v>
      </c>
      <c r="K24" s="15" t="str">
        <f t="shared" si="1"/>
        <v>HARB/23A/NB8S</v>
      </c>
    </row>
    <row r="25" spans="1:11" s="15" customFormat="1" ht="24" customHeight="1" thickBot="1">
      <c r="A25" s="57" t="str">
        <f t="shared" si="0"/>
        <v>HARB/23A/NB8S14</v>
      </c>
      <c r="B25" s="39" t="str">
        <f>'(01)'!B25</f>
        <v>sign outside 64 Leicester Road Kibworth</v>
      </c>
      <c r="C25" s="28">
        <f>'(10)'!E25</f>
        <v>0.41111111111111115</v>
      </c>
      <c r="D25" s="33">
        <f>'(10)'!F25</f>
        <v>45233</v>
      </c>
      <c r="E25" s="28">
        <v>0.44861111111111113</v>
      </c>
      <c r="F25" s="33">
        <v>45266</v>
      </c>
      <c r="G25" s="65">
        <f t="shared" ca="1" si="2"/>
        <v>792.9</v>
      </c>
      <c r="H25" s="30">
        <v>41.2</v>
      </c>
      <c r="I25" s="39"/>
      <c r="J25" s="59" t="s">
        <v>53</v>
      </c>
      <c r="K25" s="15" t="str">
        <f t="shared" si="1"/>
        <v>HARB/23A/NB8S</v>
      </c>
    </row>
    <row r="26" spans="1:11" s="15" customFormat="1" ht="24" customHeight="1" thickBot="1">
      <c r="A26" s="57" t="str">
        <f t="shared" si="0"/>
        <v>HARB/23A/NB8S15</v>
      </c>
      <c r="B26" s="39" t="str">
        <f>'(01)'!B26</f>
        <v xml:space="preserve">signpost just north of 11 Leicester road Kibworth </v>
      </c>
      <c r="C26" s="28">
        <f>'(10)'!E26</f>
        <v>0.40347222222222223</v>
      </c>
      <c r="D26" s="33">
        <f>'(10)'!F26</f>
        <v>45233</v>
      </c>
      <c r="E26" s="28">
        <v>0.44166666666666665</v>
      </c>
      <c r="F26" s="33">
        <v>45266</v>
      </c>
      <c r="G26" s="65">
        <f t="shared" ca="1" si="2"/>
        <v>792.92</v>
      </c>
      <c r="H26" s="30">
        <v>41.5</v>
      </c>
      <c r="I26" s="39"/>
      <c r="J26" s="59" t="s">
        <v>55</v>
      </c>
      <c r="K26" s="15" t="str">
        <f t="shared" si="1"/>
        <v>HARB/23A/NB8S</v>
      </c>
    </row>
    <row r="27" spans="1:11" s="15" customFormat="1" ht="24" customHeight="1" thickBot="1">
      <c r="A27" s="57" t="str">
        <f t="shared" si="0"/>
        <v>HARB/23A/NB8S16</v>
      </c>
      <c r="B27" s="39" t="str">
        <f>'(01)'!B27</f>
        <v xml:space="preserve">pizza Express st marys road </v>
      </c>
      <c r="C27" s="28">
        <f>'(10)'!E27</f>
        <v>0.57708333333333328</v>
      </c>
      <c r="D27" s="33">
        <f>'(10)'!F27</f>
        <v>45233</v>
      </c>
      <c r="E27" s="28">
        <v>0.62361111111111112</v>
      </c>
      <c r="F27" s="33">
        <v>45266</v>
      </c>
      <c r="G27" s="65">
        <f t="shared" ca="1" si="2"/>
        <v>793.12</v>
      </c>
      <c r="H27" s="30">
        <v>28.4</v>
      </c>
      <c r="I27" s="39"/>
      <c r="J27" s="59" t="s">
        <v>57</v>
      </c>
      <c r="K27" s="15" t="str">
        <f t="shared" si="1"/>
        <v>HARB/23A/NB8S</v>
      </c>
    </row>
    <row r="28" spans="1:11" s="15" customFormat="1" ht="24" customHeight="1" thickBot="1">
      <c r="A28" s="57" t="str">
        <f t="shared" si="0"/>
        <v>HARB/23A/NB8S17</v>
      </c>
      <c r="B28" s="39" t="str">
        <f>'(01)'!B28</f>
        <v>Jazz Hair</v>
      </c>
      <c r="C28" s="28">
        <f>'(10)'!E28</f>
        <v>0.53125</v>
      </c>
      <c r="D28" s="33">
        <f>'(10)'!F28</f>
        <v>45233</v>
      </c>
      <c r="E28" s="28">
        <v>0.56874999999999998</v>
      </c>
      <c r="F28" s="33">
        <v>45266</v>
      </c>
      <c r="G28" s="65">
        <f t="shared" ca="1" si="2"/>
        <v>792.9</v>
      </c>
      <c r="H28" s="30">
        <v>38.799999999999997</v>
      </c>
      <c r="I28" s="39"/>
      <c r="J28" s="59" t="s">
        <v>59</v>
      </c>
      <c r="K28" s="15" t="str">
        <f t="shared" si="1"/>
        <v>HARB/23A/NB8S</v>
      </c>
    </row>
    <row r="29" spans="1:11" s="15" customFormat="1" ht="24" customHeight="1" thickBot="1">
      <c r="A29" s="60" t="str">
        <f t="shared" si="0"/>
        <v>HARB/23A/NB8S18</v>
      </c>
      <c r="B29" s="39" t="str">
        <f>'(01)'!B29</f>
        <v>Spencerdene main street theddingworth</v>
      </c>
      <c r="C29" s="28">
        <f>'(10)'!E29</f>
        <v>0.55902777777777779</v>
      </c>
      <c r="D29" s="33">
        <f>'(10)'!F29</f>
        <v>45233</v>
      </c>
      <c r="E29" s="28">
        <v>0.6</v>
      </c>
      <c r="F29" s="33">
        <v>45266</v>
      </c>
      <c r="G29" s="65">
        <f t="shared" ca="1" si="2"/>
        <v>792.98</v>
      </c>
      <c r="H29" s="31">
        <v>14.9</v>
      </c>
      <c r="I29" s="39"/>
      <c r="J29" s="59" t="s">
        <v>61</v>
      </c>
      <c r="K29" s="15" t="str">
        <f t="shared" si="1"/>
        <v>HARB/23A/NB8S</v>
      </c>
    </row>
    <row r="30" spans="1:11" s="15" customFormat="1" ht="24" customHeight="1" thickTop="1" thickBot="1">
      <c r="A30" s="60" t="str">
        <f t="shared" si="0"/>
        <v>HARB/23A/NB8S19</v>
      </c>
      <c r="B30" s="39" t="str">
        <f>'(01)'!B30</f>
        <v xml:space="preserve">Alma House, Watling Street Claybrooke Parva </v>
      </c>
      <c r="C30" s="28">
        <f>'(10)'!E30</f>
        <v>0.49652777777777773</v>
      </c>
      <c r="D30" s="33">
        <f>'(10)'!F30</f>
        <v>45233</v>
      </c>
      <c r="E30" s="28">
        <v>0.53333333333333333</v>
      </c>
      <c r="F30" s="33">
        <v>45266</v>
      </c>
      <c r="G30" s="65">
        <f ca="1">IF(ISBLANK(E30),ROUND(((NOW())-($C30+$D30))*24,2),ROUND((($E30+F30)-($C30+$D30))*24,2))</f>
        <v>792.88</v>
      </c>
      <c r="H30" s="29">
        <v>34</v>
      </c>
      <c r="I30" s="39"/>
      <c r="J30" s="59" t="s">
        <v>63</v>
      </c>
      <c r="K30" s="15" t="str">
        <f t="shared" si="1"/>
        <v>HARB/23A/NB8S</v>
      </c>
    </row>
    <row r="31" spans="1:11" s="15" customFormat="1" ht="24" customHeight="1" thickBot="1">
      <c r="A31" s="60" t="str">
        <f t="shared" si="0"/>
        <v>HARB/23A/NB8S20</v>
      </c>
      <c r="B31" s="39" t="str">
        <f>'(01)'!B31</f>
        <v>sign post outside White House Farm Watling street</v>
      </c>
      <c r="C31" s="28">
        <f>'(10)'!E31</f>
        <v>0.49861111111111112</v>
      </c>
      <c r="D31" s="33">
        <f>'(10)'!F31</f>
        <v>45233</v>
      </c>
      <c r="E31" s="28">
        <v>0.53541666666666665</v>
      </c>
      <c r="F31" s="33">
        <v>45266</v>
      </c>
      <c r="G31" s="65">
        <f ca="1">IF(ISBLANK(E31),ROUND(((NOW())-($C31+$D31))*24,2),ROUND((($E31+F31)-($C31+$D31))*24,2))</f>
        <v>792.88</v>
      </c>
      <c r="H31" s="30">
        <v>24.9</v>
      </c>
      <c r="I31" s="39"/>
      <c r="J31" s="59" t="s">
        <v>65</v>
      </c>
      <c r="K31" s="15" t="str">
        <f t="shared" si="1"/>
        <v>HARB/23A/NB8S</v>
      </c>
    </row>
    <row r="32" spans="1:11" s="15" customFormat="1" ht="24" customHeight="1" thickBot="1">
      <c r="A32" s="60" t="str">
        <f t="shared" si="0"/>
        <v>HARB/23A/NB8S21</v>
      </c>
      <c r="B32" s="39" t="str">
        <f>'(01)'!B32</f>
        <v>coach and horse kibworth</v>
      </c>
      <c r="C32" s="28">
        <f>'(10)'!E32</f>
        <v>0.4055555555555555</v>
      </c>
      <c r="D32" s="33">
        <f>'(10)'!F32</f>
        <v>45233</v>
      </c>
      <c r="E32" s="28">
        <v>0.44305555555555554</v>
      </c>
      <c r="F32" s="33">
        <v>45266</v>
      </c>
      <c r="G32" s="65">
        <f t="shared" ref="G32:G45" ca="1" si="3">IF(ISBLANK(E32),ROUND(((NOW())-($C32+$D32))*24,2),ROUND((($E32+F32)-($C32+$D32))*24,2))</f>
        <v>792.9</v>
      </c>
      <c r="H32" s="30">
        <v>1.8</v>
      </c>
      <c r="I32" s="39"/>
      <c r="J32" s="59" t="s">
        <v>67</v>
      </c>
      <c r="K32" s="15" t="str">
        <f t="shared" si="1"/>
        <v>HARB/23A/NB8S</v>
      </c>
    </row>
    <row r="33" spans="1:11" s="15" customFormat="1" ht="24" customHeight="1" thickBot="1">
      <c r="A33" s="60" t="str">
        <f t="shared" si="0"/>
        <v>HARB/23A/NB8S22</v>
      </c>
      <c r="B33" s="39" t="str">
        <f>'(01)'!B33</f>
        <v>lamppost 29 church road kibworth</v>
      </c>
      <c r="C33" s="28">
        <f>'(10)'!E33</f>
        <v>0.40625</v>
      </c>
      <c r="D33" s="33">
        <f>'(10)'!F33</f>
        <v>45233</v>
      </c>
      <c r="E33" s="28">
        <v>0.44375000000000003</v>
      </c>
      <c r="F33" s="33">
        <v>45266</v>
      </c>
      <c r="G33" s="65">
        <f t="shared" ca="1" si="3"/>
        <v>792.9</v>
      </c>
      <c r="H33" s="30">
        <v>22.1</v>
      </c>
      <c r="I33" s="46"/>
      <c r="J33" s="59" t="s">
        <v>69</v>
      </c>
      <c r="K33" s="15" t="str">
        <f t="shared" si="1"/>
        <v>HARB/23A/NB8S</v>
      </c>
    </row>
    <row r="34" spans="1:11" s="15" customFormat="1" ht="24" customHeight="1" thickBot="1">
      <c r="A34" s="60" t="str">
        <f t="shared" si="0"/>
        <v>HARB/23A/NB8S23</v>
      </c>
      <c r="B34" s="39" t="str">
        <f>'(01)'!B34</f>
        <v>106 main street kibworth</v>
      </c>
      <c r="C34" s="28">
        <f>'(10)'!E34</f>
        <v>0.41388888888888892</v>
      </c>
      <c r="D34" s="33">
        <f>'(10)'!F34</f>
        <v>45233</v>
      </c>
      <c r="E34" s="28">
        <v>0.45208333333333334</v>
      </c>
      <c r="F34" s="33">
        <v>45266</v>
      </c>
      <c r="G34" s="65">
        <f t="shared" ca="1" si="3"/>
        <v>792.92</v>
      </c>
      <c r="H34" s="30">
        <v>26.3</v>
      </c>
      <c r="I34" s="46"/>
      <c r="J34" s="59" t="s">
        <v>71</v>
      </c>
      <c r="K34" s="15" t="str">
        <f t="shared" si="1"/>
        <v>HARB/23A/NB8S</v>
      </c>
    </row>
    <row r="35" spans="1:11" s="15" customFormat="1" ht="24" customHeight="1" thickBot="1">
      <c r="A35" s="60" t="str">
        <f>TEXT(K35&amp;(J35-23),0)</f>
        <v>HARB/23A/NB8S1</v>
      </c>
      <c r="B35" s="39" t="str">
        <f>'(01)'!B35</f>
        <v>lampost outside 52 Leicester Road</v>
      </c>
      <c r="C35" s="28">
        <f>'(10)'!E35</f>
        <v>0.39861111111111108</v>
      </c>
      <c r="D35" s="33">
        <f>'(10)'!F35</f>
        <v>45233</v>
      </c>
      <c r="E35" s="28">
        <v>0.43611111111111112</v>
      </c>
      <c r="F35" s="33">
        <v>45266</v>
      </c>
      <c r="G35" s="65">
        <f t="shared" ca="1" si="3"/>
        <v>792.9</v>
      </c>
      <c r="H35" s="30">
        <v>13.7</v>
      </c>
      <c r="I35" s="46"/>
      <c r="J35" s="59" t="s">
        <v>73</v>
      </c>
      <c r="K35" s="15" t="str">
        <f t="shared" si="1"/>
        <v>HARB/23A/NB8S</v>
      </c>
    </row>
    <row r="36" spans="1:11" s="15" customFormat="1" ht="33" customHeight="1" thickBot="1">
      <c r="A36" s="60" t="str">
        <f>TEXT(K36&amp;(J36-23),0)</f>
        <v>HARB/23A/NB8S2</v>
      </c>
      <c r="B36" s="39" t="str">
        <f>'(01)'!B36</f>
        <v xml:space="preserve">road sign on leicester road, rear of 9 Milestone Close </v>
      </c>
      <c r="C36" s="28">
        <f>'(10)'!E36</f>
        <v>0.39999999999999997</v>
      </c>
      <c r="D36" s="33">
        <f>'(10)'!F36</f>
        <v>45233</v>
      </c>
      <c r="E36" s="28">
        <v>0.4368055555555555</v>
      </c>
      <c r="F36" s="33">
        <v>45266</v>
      </c>
      <c r="G36" s="65">
        <f t="shared" ca="1" si="3"/>
        <v>792.88</v>
      </c>
      <c r="H36" s="30">
        <v>27.1</v>
      </c>
      <c r="I36" s="46"/>
      <c r="J36" s="59" t="s">
        <v>75</v>
      </c>
      <c r="K36" s="15" t="str">
        <f t="shared" si="1"/>
        <v>HARB/23A/NB8S</v>
      </c>
    </row>
    <row r="37" spans="1:11" s="15" customFormat="1" ht="33" customHeight="1" thickBot="1">
      <c r="A37" s="60" t="str">
        <f>TEXT(K37&amp;(J37-25),0)</f>
        <v>HARB/23A/NB8S1</v>
      </c>
      <c r="B37" s="39" t="str">
        <f>'(01)'!B37</f>
        <v>3 dunton road BA</v>
      </c>
      <c r="C37" s="28">
        <f>'(10)'!E37</f>
        <v>0.48194444444444445</v>
      </c>
      <c r="D37" s="33">
        <f>'(10)'!F37</f>
        <v>45233</v>
      </c>
      <c r="E37" s="28">
        <v>0.52152777777777781</v>
      </c>
      <c r="F37" s="33">
        <v>45266</v>
      </c>
      <c r="G37" s="65">
        <f t="shared" ca="1" si="3"/>
        <v>792.95</v>
      </c>
      <c r="H37" s="30">
        <v>28.8</v>
      </c>
      <c r="I37" s="46"/>
      <c r="J37" s="59" t="s">
        <v>77</v>
      </c>
      <c r="K37" s="15" t="str">
        <f t="shared" si="1"/>
        <v>HARB/23A/NB8S</v>
      </c>
    </row>
    <row r="38" spans="1:11" s="15" customFormat="1" ht="33" customHeight="1" thickBot="1">
      <c r="A38" s="60" t="str">
        <f t="shared" ref="A38:A42" si="4">TEXT(K38&amp;(J38-25),0)</f>
        <v>HARB/23A/NB8S2</v>
      </c>
      <c r="B38" s="39" t="str">
        <f>'(01)'!B38</f>
        <v>16 Main Street, BA (on wooden pole outside the shop)</v>
      </c>
      <c r="C38" s="28">
        <f>'(10)'!E38</f>
        <v>0.4861111111111111</v>
      </c>
      <c r="D38" s="33">
        <f>'(10)'!F38</f>
        <v>45233</v>
      </c>
      <c r="E38" s="28">
        <v>0.52361111111111114</v>
      </c>
      <c r="F38" s="33">
        <v>45266</v>
      </c>
      <c r="G38" s="65">
        <f t="shared" ca="1" si="3"/>
        <v>792.9</v>
      </c>
      <c r="H38" s="31">
        <v>20.3</v>
      </c>
      <c r="I38" s="46"/>
      <c r="J38" s="59" t="s">
        <v>79</v>
      </c>
      <c r="K38" s="15" t="str">
        <f t="shared" si="1"/>
        <v>HARB/23A/NB8S</v>
      </c>
    </row>
    <row r="39" spans="1:11" s="15" customFormat="1" ht="33" customHeight="1" thickTop="1" thickBot="1">
      <c r="A39" s="60" t="str">
        <f t="shared" si="4"/>
        <v>HARB/23A/NB8S3</v>
      </c>
      <c r="B39" s="39" t="str">
        <f>'(01)'!B39</f>
        <v>lampost est of 5 Lutterworth road Walcote</v>
      </c>
      <c r="C39" s="28">
        <f>'(10)'!E39</f>
        <v>0.5493055555555556</v>
      </c>
      <c r="D39" s="33">
        <f>'(10)'!F39</f>
        <v>45233</v>
      </c>
      <c r="E39" s="28">
        <v>0.59027777777777779</v>
      </c>
      <c r="F39" s="33">
        <v>45266</v>
      </c>
      <c r="G39" s="65">
        <f t="shared" ca="1" si="3"/>
        <v>792.98</v>
      </c>
      <c r="H39" s="29">
        <v>19.2</v>
      </c>
      <c r="I39" s="46"/>
      <c r="J39" s="59" t="s">
        <v>81</v>
      </c>
      <c r="K39" s="15" t="str">
        <f t="shared" si="1"/>
        <v>HARB/23A/NB8S</v>
      </c>
    </row>
    <row r="40" spans="1:11" s="15" customFormat="1" ht="33" customHeight="1" thickBot="1">
      <c r="A40" s="60" t="str">
        <f t="shared" si="4"/>
        <v>HARB/23A/NB8S4</v>
      </c>
      <c r="B40" s="39" t="str">
        <f>'(01)'!B40</f>
        <v>sw junction welland park road and northamton road MH</v>
      </c>
      <c r="C40" s="28">
        <f>'(10)'!E40</f>
        <v>0.58263888888888882</v>
      </c>
      <c r="D40" s="33">
        <f>'(10)'!F40</f>
        <v>45233</v>
      </c>
      <c r="E40" s="28">
        <v>0.62916666666666665</v>
      </c>
      <c r="F40" s="33">
        <v>45266</v>
      </c>
      <c r="G40" s="65">
        <f t="shared" ca="1" si="3"/>
        <v>793.12</v>
      </c>
      <c r="H40" s="30">
        <v>24.7</v>
      </c>
      <c r="I40" s="46"/>
      <c r="J40" s="59" t="s">
        <v>83</v>
      </c>
      <c r="K40" s="15" t="str">
        <f t="shared" si="1"/>
        <v>HARB/23A/NB8S</v>
      </c>
    </row>
    <row r="41" spans="1:11" s="15" customFormat="1" ht="33" customHeight="1" thickBot="1">
      <c r="A41" s="60" t="str">
        <f t="shared" si="4"/>
        <v>HARB/23A/NB8S5</v>
      </c>
      <c r="B41" s="39" t="str">
        <f>'(01)'!B41</f>
        <v>53 northamton road MH</v>
      </c>
      <c r="C41" s="28">
        <f>'(10)'!E41</f>
        <v>0.58194444444444449</v>
      </c>
      <c r="D41" s="33">
        <f>'(10)'!F41</f>
        <v>45233</v>
      </c>
      <c r="E41" s="28">
        <v>0.62847222222222221</v>
      </c>
      <c r="F41" s="33">
        <v>45266</v>
      </c>
      <c r="G41" s="65">
        <f t="shared" ca="1" si="3"/>
        <v>793.12</v>
      </c>
      <c r="H41" s="30">
        <v>27.7</v>
      </c>
      <c r="I41" s="46"/>
      <c r="J41" s="59" t="s">
        <v>85</v>
      </c>
      <c r="K41" s="15" t="str">
        <f t="shared" si="1"/>
        <v>HARB/23A/NB8S</v>
      </c>
    </row>
    <row r="42" spans="1:11" s="15" customFormat="1" ht="33" customHeight="1" thickBot="1">
      <c r="A42" s="60" t="str">
        <f t="shared" si="4"/>
        <v>HARB/23A/NB8S6</v>
      </c>
      <c r="B42" s="39" t="str">
        <f>'(01)'!B42</f>
        <v>7 leicester road MH</v>
      </c>
      <c r="C42" s="28">
        <f>'(10)'!E42</f>
        <v>0.58819444444444446</v>
      </c>
      <c r="D42" s="33">
        <f>'(10)'!F42</f>
        <v>45233</v>
      </c>
      <c r="E42" s="28">
        <v>0.63541666666666663</v>
      </c>
      <c r="F42" s="33">
        <v>45266</v>
      </c>
      <c r="G42" s="65">
        <f t="shared" ca="1" si="3"/>
        <v>793.13</v>
      </c>
      <c r="H42" s="30">
        <v>37.1</v>
      </c>
      <c r="I42" s="46"/>
      <c r="J42" s="59" t="s">
        <v>87</v>
      </c>
      <c r="K42" s="15" t="str">
        <f t="shared" si="1"/>
        <v>HARB/23A/NB8S</v>
      </c>
    </row>
    <row r="43" spans="1:11" s="15" customFormat="1" ht="33" customHeight="1" thickBot="1">
      <c r="A43" s="60" t="str">
        <f>TEXT(K43&amp;(J43-31),0)</f>
        <v>HARB/23A/NB8S1</v>
      </c>
      <c r="B43" s="39" t="str">
        <f>'(01)'!B43</f>
        <v>lamppost outside 12 Springfield Street MH</v>
      </c>
      <c r="C43" s="28">
        <f>'(10)'!E43</f>
        <v>0.57708333333333328</v>
      </c>
      <c r="D43" s="33">
        <f>'(10)'!F43</f>
        <v>45233</v>
      </c>
      <c r="E43" s="28">
        <v>0.62708333333333333</v>
      </c>
      <c r="F43" s="33">
        <v>45266</v>
      </c>
      <c r="G43" s="65">
        <f t="shared" ca="1" si="3"/>
        <v>793.2</v>
      </c>
      <c r="H43" s="30">
        <v>20.8</v>
      </c>
      <c r="I43" s="46"/>
      <c r="J43" s="59" t="s">
        <v>89</v>
      </c>
      <c r="K43" s="15" t="str">
        <f t="shared" si="1"/>
        <v>HARB/23A/NB8S</v>
      </c>
    </row>
    <row r="44" spans="1:11" s="15" customFormat="1" ht="24" customHeight="1" thickBot="1">
      <c r="A44" s="60" t="str">
        <f t="shared" ref="A44:A45" si="5">TEXT(K44&amp;J44,0)</f>
        <v>HARB/23A/NB8S33</v>
      </c>
      <c r="B44" s="39" t="str">
        <f>'(03)'!B44</f>
        <v xml:space="preserve">lamppost carpark adj Fleckney Fish bar, High street </v>
      </c>
      <c r="C44" s="28">
        <f>'(10)'!E44</f>
        <v>0.43958333333333338</v>
      </c>
      <c r="D44" s="33">
        <f>'(10)'!F44</f>
        <v>45233</v>
      </c>
      <c r="E44" s="28">
        <v>0.47986111111111113</v>
      </c>
      <c r="F44" s="33">
        <v>45266</v>
      </c>
      <c r="G44" s="65">
        <f t="shared" ca="1" si="3"/>
        <v>792.97</v>
      </c>
      <c r="H44" s="30">
        <v>20.6</v>
      </c>
      <c r="I44" s="46"/>
      <c r="J44" s="59" t="s">
        <v>91</v>
      </c>
      <c r="K44" s="15" t="str">
        <f t="shared" si="1"/>
        <v>HARB/23A/NB8S</v>
      </c>
    </row>
    <row r="45" spans="1:11" s="15" customFormat="1" ht="24" customHeight="1" thickBot="1">
      <c r="A45" s="60" t="str">
        <f t="shared" si="5"/>
        <v>HARB/23A/NB8S34</v>
      </c>
      <c r="B45" s="39" t="str">
        <f>'(03)'!B45</f>
        <v>lamppost outside thurnby memorial hall, main street, bushby</v>
      </c>
      <c r="C45" s="28">
        <f>'(10)'!E45</f>
        <v>0.4548611111111111</v>
      </c>
      <c r="D45" s="33">
        <f>'(10)'!F45</f>
        <v>45233</v>
      </c>
      <c r="E45" s="28">
        <v>0.49444444444444446</v>
      </c>
      <c r="F45" s="33">
        <v>45266</v>
      </c>
      <c r="G45" s="65">
        <f t="shared" ca="1" si="3"/>
        <v>792.95</v>
      </c>
      <c r="H45" s="30">
        <v>14.8</v>
      </c>
      <c r="I45" s="46"/>
      <c r="J45" s="59" t="s">
        <v>93</v>
      </c>
      <c r="K45" s="15" t="str">
        <f t="shared" si="1"/>
        <v>HARB/23A/NB8S</v>
      </c>
    </row>
    <row r="46" spans="1:11" s="15" customFormat="1" ht="165" customHeight="1">
      <c r="A46" s="19"/>
      <c r="B46" s="19"/>
      <c r="C46" s="19"/>
      <c r="D46" s="19"/>
      <c r="E46" s="19"/>
      <c r="F46" s="19"/>
      <c r="G46" s="19"/>
      <c r="H46" s="35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'(04)'!$B$48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t="15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t="15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t="15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t="15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t="15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t="15" hidden="1"/>
    <row r="66" s="14" customFormat="1" ht="15" hidden="1"/>
    <row r="67" s="14" customFormat="1" ht="15" hidden="1"/>
    <row r="68" s="14" customFormat="1" ht="15" hidden="1"/>
    <row r="69" s="14" customFormat="1" ht="15" hidden="1"/>
    <row r="70" s="14" customFormat="1" ht="15" hidden="1"/>
    <row r="71" s="14" customFormat="1" ht="15" hidden="1"/>
    <row r="72" s="14" customFormat="1" ht="15" hidden="1"/>
    <row r="73" s="14" customFormat="1" ht="15" hidden="1"/>
    <row r="74" s="14" customFormat="1" ht="15" hidden="1"/>
    <row r="75" s="14" customFormat="1" ht="15" hidden="1"/>
    <row r="76" s="14" customFormat="1" ht="15" hidden="1"/>
    <row r="77" s="14" customFormat="1" ht="15" hidden="1"/>
    <row r="78" s="14" customFormat="1" ht="15" hidden="1"/>
    <row r="79" s="14" customFormat="1" ht="15" hidden="1"/>
    <row r="80" s="14" customFormat="1" ht="15" hidden="1"/>
    <row r="81" spans="8:9" ht="15" hidden="1">
      <c r="H81" s="14"/>
      <c r="I81" s="14"/>
    </row>
    <row r="82" spans="8:9" ht="15" hidden="1">
      <c r="H82" s="14"/>
      <c r="I82" s="14"/>
    </row>
    <row r="83" spans="8:9" ht="15" hidden="1">
      <c r="H83" s="14"/>
      <c r="I83" s="14"/>
    </row>
    <row r="84" spans="8:9" ht="15" hidden="1">
      <c r="H84" s="14"/>
      <c r="I84" s="14"/>
    </row>
    <row r="85" spans="8:9" ht="15" hidden="1">
      <c r="H85" s="14"/>
      <c r="I85" s="14"/>
    </row>
    <row r="86" spans="8:9" ht="15" hidden="1">
      <c r="H86" s="14"/>
      <c r="I86" s="14"/>
    </row>
    <row r="87" spans="8:9" ht="15" hidden="1">
      <c r="H87" s="14"/>
      <c r="I87" s="14"/>
    </row>
    <row r="88" spans="8:9" ht="15" customHeight="1">
      <c r="H88" s="14"/>
      <c r="I88" s="14"/>
    </row>
    <row r="89" spans="8:9" ht="15" customHeight="1">
      <c r="H89" s="54"/>
      <c r="I89" s="54"/>
    </row>
  </sheetData>
  <mergeCells count="25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  <mergeCell ref="I9:I11"/>
    <mergeCell ref="G9:G11"/>
    <mergeCell ref="H9:H10"/>
    <mergeCell ref="D8:E8"/>
    <mergeCell ref="E6:F6"/>
    <mergeCell ref="E7:F7"/>
    <mergeCell ref="C7:D7"/>
    <mergeCell ref="C9:F9"/>
    <mergeCell ref="C10:D10"/>
    <mergeCell ref="E10:F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6" orientation="portrait" r:id="rId1"/>
  <headerFooter alignWithMargins="0"/>
  <rowBreaks count="1" manualBreakCount="1">
    <brk id="45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89"/>
  <sheetViews>
    <sheetView topLeftCell="A30" zoomScaleNormal="100" zoomScaleSheetLayoutView="100" workbookViewId="0">
      <selection activeCell="H39" sqref="H39:H45"/>
    </sheetView>
  </sheetViews>
  <sheetFormatPr defaultColWidth="15.5703125" defaultRowHeight="15" customHeight="1" zeroHeight="1"/>
  <cols>
    <col min="1" max="1" width="9.85546875" style="14" customWidth="1"/>
    <col min="2" max="2" width="19.28515625" style="14" customWidth="1"/>
    <col min="3" max="6" width="11.5703125" style="14" customWidth="1"/>
    <col min="7" max="7" width="11.85546875" style="14" customWidth="1"/>
    <col min="8" max="9" width="15.5703125" style="1"/>
    <col min="10" max="10" width="15.5703125" style="14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'(11)'!C7+1</f>
        <v>9</v>
      </c>
      <c r="D7" s="127"/>
      <c r="E7" s="128" t="s">
        <v>11</v>
      </c>
      <c r="F7" s="128"/>
      <c r="G7" s="23" t="s">
        <v>115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HARB/23A/NB9S01</v>
      </c>
      <c r="B12" s="39" t="str">
        <f>'(11)'!B12</f>
        <v>6 The Terrace Rugby Road</v>
      </c>
      <c r="C12" s="28">
        <f>'(11)'!E12</f>
        <v>0.56805555555555554</v>
      </c>
      <c r="D12" s="33">
        <f>'(11)'!F12</f>
        <v>45266</v>
      </c>
      <c r="E12" s="28">
        <v>0.55486111111111114</v>
      </c>
      <c r="F12" s="33">
        <v>45296</v>
      </c>
      <c r="G12" s="65">
        <f ca="1">IF(ISBLANK(E12),ROUND(((NOW())-($C12+$D12))*24,2),ROUND((($E12+F12)-($C12+$D12))*24,2))</f>
        <v>719.68</v>
      </c>
      <c r="H12" s="29">
        <v>23.7</v>
      </c>
      <c r="I12" s="39"/>
      <c r="J12" s="59" t="s">
        <v>27</v>
      </c>
      <c r="K12" s="15" t="str">
        <f t="shared" ref="K12:K45" si="1">TEXT("HARB/"&amp;$K$7&amp;"/NB"&amp;$C$7&amp;"S",0)</f>
        <v>HARB/23A/NB9S</v>
      </c>
    </row>
    <row r="13" spans="1:11" s="15" customFormat="1" ht="24" customHeight="1" thickBot="1">
      <c r="A13" s="57" t="str">
        <f t="shared" si="0"/>
        <v>HARB/23A/NB9S02</v>
      </c>
      <c r="B13" s="39" t="str">
        <f>'(11)'!B13</f>
        <v>Lut. Service Shop</v>
      </c>
      <c r="C13" s="28">
        <f>'(11)'!E13</f>
        <v>0.56111111111111112</v>
      </c>
      <c r="D13" s="33">
        <f>'(11)'!F13</f>
        <v>45266</v>
      </c>
      <c r="E13" s="28">
        <v>0.5493055555555556</v>
      </c>
      <c r="F13" s="33">
        <v>45296</v>
      </c>
      <c r="G13" s="65">
        <f t="shared" ref="G13:G29" ca="1" si="2">IF(ISBLANK(E13),ROUND(((NOW())-($C13+$D13))*24,2),ROUND((($E13+F13)-($C13+$D13))*24,2))</f>
        <v>719.72</v>
      </c>
      <c r="H13" s="30">
        <v>33.700000000000003</v>
      </c>
      <c r="I13" s="39"/>
      <c r="J13" s="59" t="s">
        <v>29</v>
      </c>
      <c r="K13" s="15" t="str">
        <f t="shared" si="1"/>
        <v>HARB/23A/NB9S</v>
      </c>
    </row>
    <row r="14" spans="1:11" s="15" customFormat="1" ht="24" customHeight="1" thickBot="1">
      <c r="A14" s="57" t="str">
        <f t="shared" si="0"/>
        <v>HARB/23A/NB9S03</v>
      </c>
      <c r="B14" s="39" t="str">
        <f>'(11)'!B14</f>
        <v>40 regent street lutterworth</v>
      </c>
      <c r="C14" s="28">
        <f>'(11)'!E14</f>
        <v>0.56458333333333333</v>
      </c>
      <c r="D14" s="33">
        <f>'(11)'!F14</f>
        <v>45266</v>
      </c>
      <c r="E14" s="28">
        <v>0.55208333333333337</v>
      </c>
      <c r="F14" s="33">
        <v>45296</v>
      </c>
      <c r="G14" s="65">
        <f t="shared" ca="1" si="2"/>
        <v>719.7</v>
      </c>
      <c r="H14" s="30">
        <v>18</v>
      </c>
      <c r="I14" s="39"/>
      <c r="J14" s="59" t="s">
        <v>31</v>
      </c>
      <c r="K14" s="15" t="str">
        <f t="shared" si="1"/>
        <v>HARB/23A/NB9S</v>
      </c>
    </row>
    <row r="15" spans="1:11" s="15" customFormat="1" ht="24" customHeight="1" thickBot="1">
      <c r="A15" s="57" t="str">
        <f t="shared" si="0"/>
        <v>HARB/23A/NB9S04</v>
      </c>
      <c r="B15" s="39" t="str">
        <f>'(11)'!B15</f>
        <v>regent court</v>
      </c>
      <c r="C15" s="28">
        <f>'(11)'!E15</f>
        <v>0.56388888888888888</v>
      </c>
      <c r="D15" s="33">
        <f>'(11)'!F15</f>
        <v>45266</v>
      </c>
      <c r="E15" s="28">
        <v>0.55069444444444449</v>
      </c>
      <c r="F15" s="33">
        <v>45296</v>
      </c>
      <c r="G15" s="65">
        <f t="shared" ca="1" si="2"/>
        <v>719.68</v>
      </c>
      <c r="H15" s="30">
        <v>28.7</v>
      </c>
      <c r="I15" s="39"/>
      <c r="J15" s="59" t="s">
        <v>33</v>
      </c>
      <c r="K15" s="15" t="str">
        <f t="shared" si="1"/>
        <v>HARB/23A/NB9S</v>
      </c>
    </row>
    <row r="16" spans="1:11" s="15" customFormat="1" ht="24" customHeight="1" thickBot="1">
      <c r="A16" s="57" t="str">
        <f t="shared" si="0"/>
        <v>HARB/23A/NB9S05</v>
      </c>
      <c r="B16" s="39" t="str">
        <f>'(11)'!B16</f>
        <v>26 Market Street Lutterworth</v>
      </c>
      <c r="C16" s="28">
        <f>'(11)'!E16</f>
        <v>0.56041666666666667</v>
      </c>
      <c r="D16" s="33">
        <f>'(11)'!F16</f>
        <v>45266</v>
      </c>
      <c r="E16" s="28">
        <v>0.54861111111111105</v>
      </c>
      <c r="F16" s="33">
        <v>45296</v>
      </c>
      <c r="G16" s="65">
        <f t="shared" ca="1" si="2"/>
        <v>719.72</v>
      </c>
      <c r="H16" s="30">
        <v>22.5</v>
      </c>
      <c r="I16" s="39"/>
      <c r="J16" s="59" t="s">
        <v>35</v>
      </c>
      <c r="K16" s="15" t="str">
        <f t="shared" si="1"/>
        <v>HARB/23A/NB9S</v>
      </c>
    </row>
    <row r="17" spans="1:11" s="15" customFormat="1" ht="24" customHeight="1" thickBot="1">
      <c r="A17" s="57" t="str">
        <f t="shared" si="0"/>
        <v>HARB/23A/NB9S06</v>
      </c>
      <c r="B17" s="39" t="str">
        <f>'(11)'!B17</f>
        <v>Homeside main street Theddingworth</v>
      </c>
      <c r="C17" s="28">
        <f>'(11)'!E17</f>
        <v>0.59930555555555554</v>
      </c>
      <c r="D17" s="33">
        <f>'(11)'!F17</f>
        <v>45266</v>
      </c>
      <c r="E17" s="28">
        <v>0.58402777777777781</v>
      </c>
      <c r="F17" s="33">
        <v>45296</v>
      </c>
      <c r="G17" s="65">
        <f t="shared" ca="1" si="2"/>
        <v>719.63</v>
      </c>
      <c r="H17" s="30">
        <v>11.4</v>
      </c>
      <c r="I17" s="39"/>
      <c r="J17" s="59" t="s">
        <v>37</v>
      </c>
      <c r="K17" s="15" t="str">
        <f t="shared" si="1"/>
        <v>HARB/23A/NB9S</v>
      </c>
    </row>
    <row r="18" spans="1:11" s="15" customFormat="1" ht="24" customHeight="1" thickBot="1">
      <c r="A18" s="57" t="str">
        <f t="shared" si="0"/>
        <v>HARB/23A/NB9S07</v>
      </c>
      <c r="B18" s="39" t="str">
        <f>'(11)'!B18</f>
        <v>17 Rugby road Lutterworth</v>
      </c>
      <c r="C18" s="28">
        <f>'(11)'!E18</f>
        <v>0.56736111111111109</v>
      </c>
      <c r="D18" s="33">
        <f>'(11)'!F18</f>
        <v>45266</v>
      </c>
      <c r="E18" s="28">
        <v>0.55347222222222225</v>
      </c>
      <c r="F18" s="33">
        <v>45296</v>
      </c>
      <c r="G18" s="65">
        <f t="shared" ca="1" si="2"/>
        <v>719.67</v>
      </c>
      <c r="H18" s="30">
        <v>26.5</v>
      </c>
      <c r="I18" s="39"/>
      <c r="J18" s="59" t="s">
        <v>39</v>
      </c>
      <c r="K18" s="15" t="str">
        <f t="shared" si="1"/>
        <v>HARB/23A/NB9S</v>
      </c>
    </row>
    <row r="19" spans="1:11" s="15" customFormat="1" ht="24" customHeight="1" thickBot="1">
      <c r="A19" s="57" t="str">
        <f t="shared" si="0"/>
        <v>HARB/23A/NB9S08</v>
      </c>
      <c r="B19" s="39" t="str">
        <f>'(11)'!B19</f>
        <v xml:space="preserve">69 leicester road Kibworth </v>
      </c>
      <c r="C19" s="28">
        <f>'(11)'!E19</f>
        <v>0.45347222222222222</v>
      </c>
      <c r="D19" s="33">
        <f>'(11)'!F19</f>
        <v>45266</v>
      </c>
      <c r="E19" s="28">
        <v>0.4381944444444445</v>
      </c>
      <c r="F19" s="33">
        <v>45296</v>
      </c>
      <c r="G19" s="65">
        <f t="shared" ca="1" si="2"/>
        <v>719.63</v>
      </c>
      <c r="H19" s="30">
        <v>25</v>
      </c>
      <c r="I19" s="39"/>
      <c r="J19" s="59" t="s">
        <v>41</v>
      </c>
      <c r="K19" s="15" t="str">
        <f t="shared" si="1"/>
        <v>HARB/23A/NB9S</v>
      </c>
    </row>
    <row r="20" spans="1:11" s="15" customFormat="1" ht="24" customHeight="1" thickBot="1">
      <c r="A20" s="57" t="str">
        <f t="shared" si="0"/>
        <v>HARB/23A/NB9S09</v>
      </c>
      <c r="B20" s="39" t="str">
        <f>'(11)'!B20</f>
        <v>77 leicester road</v>
      </c>
      <c r="C20" s="28">
        <f>'(11)'!E20</f>
        <v>0.58194444444444449</v>
      </c>
      <c r="D20" s="33">
        <f>'(11)'!F20</f>
        <v>45266</v>
      </c>
      <c r="E20" s="28">
        <v>0.56527777777777777</v>
      </c>
      <c r="F20" s="33">
        <v>45296</v>
      </c>
      <c r="G20" s="65">
        <f t="shared" ca="1" si="2"/>
        <v>719.6</v>
      </c>
      <c r="H20" s="31">
        <v>13.9</v>
      </c>
      <c r="I20" s="39"/>
      <c r="J20" s="59" t="s">
        <v>43</v>
      </c>
      <c r="K20" s="15" t="str">
        <f t="shared" si="1"/>
        <v>HARB/23A/NB9S</v>
      </c>
    </row>
    <row r="21" spans="1:11" s="15" customFormat="1" ht="24" customHeight="1" thickTop="1" thickBot="1">
      <c r="A21" s="57" t="str">
        <f t="shared" si="0"/>
        <v>HARB/23A/NB9S10</v>
      </c>
      <c r="B21" s="39" t="str">
        <f>'(11)'!B21</f>
        <v>Day Nursery</v>
      </c>
      <c r="C21" s="28">
        <f>'(11)'!E21</f>
        <v>0.58402777777777781</v>
      </c>
      <c r="D21" s="33">
        <f>'(11)'!F21</f>
        <v>45266</v>
      </c>
      <c r="E21" s="28">
        <v>0.56874999999999998</v>
      </c>
      <c r="F21" s="33">
        <v>45296</v>
      </c>
      <c r="G21" s="65">
        <f t="shared" ca="1" si="2"/>
        <v>719.63</v>
      </c>
      <c r="H21" s="29">
        <v>18</v>
      </c>
      <c r="I21" s="39"/>
      <c r="J21" s="59" t="s">
        <v>45</v>
      </c>
      <c r="K21" s="15" t="str">
        <f t="shared" si="1"/>
        <v>HARB/23A/NB9S</v>
      </c>
    </row>
    <row r="22" spans="1:11" s="15" customFormat="1" ht="24" customHeight="1" thickBot="1">
      <c r="A22" s="57" t="str">
        <f t="shared" si="0"/>
        <v>HARB/23A/NB9S11</v>
      </c>
      <c r="B22" s="39" t="str">
        <f>'(11)'!B22</f>
        <v>A6 Kibworth</v>
      </c>
      <c r="C22" s="28">
        <f>'(11)'!E22</f>
        <v>0.44236111111111115</v>
      </c>
      <c r="D22" s="33">
        <f>'(11)'!F22</f>
        <v>45266</v>
      </c>
      <c r="E22" s="28">
        <v>0.42777777777777781</v>
      </c>
      <c r="F22" s="33">
        <v>45296</v>
      </c>
      <c r="G22" s="65">
        <f t="shared" ca="1" si="2"/>
        <v>719.65</v>
      </c>
      <c r="H22" s="30">
        <v>25.7</v>
      </c>
      <c r="I22" s="39"/>
      <c r="J22" s="59" t="s">
        <v>47</v>
      </c>
      <c r="K22" s="15" t="str">
        <f t="shared" si="1"/>
        <v>HARB/23A/NB9S</v>
      </c>
    </row>
    <row r="23" spans="1:11" s="15" customFormat="1" ht="24" customHeight="1" thickBot="1">
      <c r="A23" s="57" t="str">
        <f t="shared" si="0"/>
        <v>HARB/23A/NB9S12</v>
      </c>
      <c r="B23" s="39" t="str">
        <f>'(11)'!B23</f>
        <v xml:space="preserve">lamppost outside 78 leicester road kibworth </v>
      </c>
      <c r="C23" s="28">
        <f>'(11)'!E23</f>
        <v>0.4513888888888889</v>
      </c>
      <c r="D23" s="33">
        <f>'(11)'!F23</f>
        <v>45266</v>
      </c>
      <c r="E23" s="28">
        <v>0.43472222222222223</v>
      </c>
      <c r="F23" s="33">
        <v>45296</v>
      </c>
      <c r="G23" s="65">
        <f t="shared" ca="1" si="2"/>
        <v>719.6</v>
      </c>
      <c r="H23" s="30">
        <v>28</v>
      </c>
      <c r="I23" s="39"/>
      <c r="J23" s="59" t="s">
        <v>49</v>
      </c>
      <c r="K23" s="15" t="str">
        <f t="shared" si="1"/>
        <v>HARB/23A/NB9S</v>
      </c>
    </row>
    <row r="24" spans="1:11" s="15" customFormat="1" ht="24" customHeight="1" thickBot="1">
      <c r="A24" s="57" t="str">
        <f t="shared" si="0"/>
        <v>HARB/23A/NB9S13</v>
      </c>
      <c r="B24" s="39" t="str">
        <f>'(11)'!B24</f>
        <v>24 Rugby Road Lutterworth</v>
      </c>
      <c r="C24" s="28">
        <f>'(11)'!E24</f>
        <v>0.56666666666666665</v>
      </c>
      <c r="D24" s="33">
        <f>'(11)'!F24</f>
        <v>45266</v>
      </c>
      <c r="E24" s="28">
        <v>0.55277777777777781</v>
      </c>
      <c r="F24" s="33">
        <v>45296</v>
      </c>
      <c r="G24" s="65">
        <f t="shared" ca="1" si="2"/>
        <v>719.67</v>
      </c>
      <c r="H24" s="30">
        <v>27.3</v>
      </c>
      <c r="I24" s="39"/>
      <c r="J24" s="59" t="s">
        <v>51</v>
      </c>
      <c r="K24" s="15" t="str">
        <f t="shared" si="1"/>
        <v>HARB/23A/NB9S</v>
      </c>
    </row>
    <row r="25" spans="1:11" s="15" customFormat="1" ht="24" customHeight="1" thickBot="1">
      <c r="A25" s="57" t="str">
        <f t="shared" si="0"/>
        <v>HARB/23A/NB9S14</v>
      </c>
      <c r="B25" s="39" t="s">
        <v>52</v>
      </c>
      <c r="C25" s="28">
        <f>'(11)'!E25</f>
        <v>0.44861111111111113</v>
      </c>
      <c r="D25" s="33">
        <f>'(11)'!F25</f>
        <v>45266</v>
      </c>
      <c r="E25" s="28">
        <v>0.43333333333333335</v>
      </c>
      <c r="F25" s="33">
        <v>45296</v>
      </c>
      <c r="G25" s="65">
        <f t="shared" ca="1" si="2"/>
        <v>719.63</v>
      </c>
      <c r="H25" s="30">
        <v>18.100000000000001</v>
      </c>
      <c r="I25" s="39"/>
      <c r="J25" s="59" t="s">
        <v>53</v>
      </c>
      <c r="K25" s="15" t="str">
        <f t="shared" si="1"/>
        <v>HARB/23A/NB9S</v>
      </c>
    </row>
    <row r="26" spans="1:11" s="15" customFormat="1" ht="24" customHeight="1" thickBot="1">
      <c r="A26" s="57" t="str">
        <f t="shared" si="0"/>
        <v>HARB/23A/NB9S15</v>
      </c>
      <c r="B26" s="39" t="str">
        <f>'(11)'!B26</f>
        <v xml:space="preserve">signpost just north of 11 Leicester road Kibworth </v>
      </c>
      <c r="C26" s="28">
        <f>'(11)'!E26</f>
        <v>0.44166666666666665</v>
      </c>
      <c r="D26" s="33">
        <f>'(11)'!F26</f>
        <v>45266</v>
      </c>
      <c r="E26" s="28">
        <v>0.42638888888888887</v>
      </c>
      <c r="F26" s="33">
        <v>45296</v>
      </c>
      <c r="G26" s="65">
        <f t="shared" ca="1" si="2"/>
        <v>719.63</v>
      </c>
      <c r="H26" s="30">
        <v>30.3</v>
      </c>
      <c r="I26" s="39"/>
      <c r="J26" s="59" t="s">
        <v>55</v>
      </c>
      <c r="K26" s="15" t="str">
        <f t="shared" si="1"/>
        <v>HARB/23A/NB9S</v>
      </c>
    </row>
    <row r="27" spans="1:11" s="15" customFormat="1" ht="24" customHeight="1" thickBot="1">
      <c r="A27" s="57" t="str">
        <f t="shared" si="0"/>
        <v>HARB/23A/NB9S16</v>
      </c>
      <c r="B27" s="39" t="str">
        <f>'(11)'!B27</f>
        <v xml:space="preserve">pizza Express st marys road </v>
      </c>
      <c r="C27" s="28">
        <f>'(11)'!E27</f>
        <v>0.62361111111111112</v>
      </c>
      <c r="D27" s="33">
        <f>'(11)'!F27</f>
        <v>45266</v>
      </c>
      <c r="E27" s="28">
        <v>0.60277777777777775</v>
      </c>
      <c r="F27" s="33">
        <v>45296</v>
      </c>
      <c r="G27" s="65">
        <f t="shared" ca="1" si="2"/>
        <v>719.5</v>
      </c>
      <c r="H27" s="30">
        <v>24.1</v>
      </c>
      <c r="I27" s="39"/>
      <c r="J27" s="59" t="s">
        <v>57</v>
      </c>
      <c r="K27" s="15" t="str">
        <f t="shared" si="1"/>
        <v>HARB/23A/NB9S</v>
      </c>
    </row>
    <row r="28" spans="1:11" s="15" customFormat="1" ht="24" customHeight="1" thickBot="1">
      <c r="A28" s="57" t="str">
        <f t="shared" si="0"/>
        <v>HARB/23A/NB9S17</v>
      </c>
      <c r="B28" s="39" t="str">
        <f>'(11)'!B28</f>
        <v>Jazz Hair</v>
      </c>
      <c r="C28" s="28">
        <f>'(11)'!E28</f>
        <v>0.56874999999999998</v>
      </c>
      <c r="D28" s="33">
        <f>'(11)'!F28</f>
        <v>45266</v>
      </c>
      <c r="E28" s="28">
        <v>0.55555555555555558</v>
      </c>
      <c r="F28" s="33">
        <v>45296</v>
      </c>
      <c r="G28" s="65">
        <f t="shared" ca="1" si="2"/>
        <v>719.68</v>
      </c>
      <c r="H28" s="30">
        <v>23.1</v>
      </c>
      <c r="I28" s="39"/>
      <c r="J28" s="59" t="s">
        <v>59</v>
      </c>
      <c r="K28" s="15" t="str">
        <f t="shared" si="1"/>
        <v>HARB/23A/NB9S</v>
      </c>
    </row>
    <row r="29" spans="1:11" s="15" customFormat="1" ht="24" customHeight="1" thickBot="1">
      <c r="A29" s="60" t="str">
        <f t="shared" si="0"/>
        <v>HARB/23A/NB9S18</v>
      </c>
      <c r="B29" s="72" t="str">
        <f>'(11)'!B29</f>
        <v>Spencerdene main street theddingworth</v>
      </c>
      <c r="C29" s="28">
        <f>'(11)'!E29</f>
        <v>0.6</v>
      </c>
      <c r="D29" s="33">
        <f>'(11)'!F29</f>
        <v>45266</v>
      </c>
      <c r="E29" s="41">
        <v>0.5854166666666667</v>
      </c>
      <c r="F29" s="33">
        <v>45296</v>
      </c>
      <c r="G29" s="65">
        <f t="shared" ca="1" si="2"/>
        <v>719.65</v>
      </c>
      <c r="H29" s="31">
        <v>16.8</v>
      </c>
      <c r="I29" s="39"/>
      <c r="J29" s="59" t="s">
        <v>61</v>
      </c>
      <c r="K29" s="15" t="str">
        <f t="shared" si="1"/>
        <v>HARB/23A/NB9S</v>
      </c>
    </row>
    <row r="30" spans="1:11" s="15" customFormat="1" ht="24" customHeight="1" thickTop="1" thickBot="1">
      <c r="A30" s="60" t="str">
        <f t="shared" si="0"/>
        <v>HARB/23A/NB9S19</v>
      </c>
      <c r="B30" s="72" t="str">
        <f>'(11)'!B30</f>
        <v xml:space="preserve">Alma House, Watling Street Claybrooke Parva </v>
      </c>
      <c r="C30" s="28">
        <f>'(11)'!E30</f>
        <v>0.53333333333333333</v>
      </c>
      <c r="D30" s="33">
        <f>'(11)'!F30</f>
        <v>45266</v>
      </c>
      <c r="E30" s="41">
        <v>0.52152777777777781</v>
      </c>
      <c r="F30" s="33">
        <v>45296</v>
      </c>
      <c r="G30" s="65">
        <f ca="1">IF(ISBLANK(E30),ROUND(((NOW())-($C30+$D30))*24,2),ROUND((($E30+F30)-($C30+$D30))*24,2))</f>
        <v>719.72</v>
      </c>
      <c r="H30" s="29">
        <v>16.8</v>
      </c>
      <c r="I30" s="39"/>
      <c r="J30" s="59" t="s">
        <v>63</v>
      </c>
      <c r="K30" s="15" t="str">
        <f t="shared" si="1"/>
        <v>HARB/23A/NB9S</v>
      </c>
    </row>
    <row r="31" spans="1:11" s="15" customFormat="1" ht="24" customHeight="1" thickBot="1">
      <c r="A31" s="60" t="str">
        <f t="shared" si="0"/>
        <v>HARB/23A/NB9S20</v>
      </c>
      <c r="B31" s="72" t="str">
        <f>'(11)'!B31</f>
        <v>sign post outside White House Farm Watling street</v>
      </c>
      <c r="C31" s="28">
        <f>'(11)'!E31</f>
        <v>0.53541666666666665</v>
      </c>
      <c r="D31" s="33">
        <f>'(11)'!F31</f>
        <v>45266</v>
      </c>
      <c r="E31" s="41">
        <v>0.52361111111111114</v>
      </c>
      <c r="F31" s="33">
        <v>45296</v>
      </c>
      <c r="G31" s="65">
        <f ca="1">IF(ISBLANK(E31),ROUND(((NOW())-($C31+$D31))*24,2),ROUND((($E31+F31)-($C31+$D31))*24,2))</f>
        <v>719.72</v>
      </c>
      <c r="H31" s="30">
        <v>21.6</v>
      </c>
      <c r="I31" s="39"/>
      <c r="J31" s="59" t="s">
        <v>65</v>
      </c>
      <c r="K31" s="15" t="str">
        <f t="shared" si="1"/>
        <v>HARB/23A/NB9S</v>
      </c>
    </row>
    <row r="32" spans="1:11" s="15" customFormat="1" ht="24" customHeight="1" thickBot="1">
      <c r="A32" s="60" t="str">
        <f t="shared" si="0"/>
        <v>HARB/23A/NB9S21</v>
      </c>
      <c r="B32" s="35" t="s">
        <v>66</v>
      </c>
      <c r="C32" s="28">
        <f>'(11)'!E32</f>
        <v>0.44305555555555554</v>
      </c>
      <c r="D32" s="33">
        <f>'(11)'!F32</f>
        <v>45266</v>
      </c>
      <c r="E32" s="41">
        <v>0.4284722222222222</v>
      </c>
      <c r="F32" s="33">
        <v>45296</v>
      </c>
      <c r="G32" s="65">
        <f t="shared" ref="G32:G33" ca="1" si="3">IF(ISBLANK(E32),ROUND(((NOW())-($C32+$D32))*24,2),ROUND((($E32+F32)-($C32+$D32))*24,2))</f>
        <v>719.65</v>
      </c>
      <c r="H32" s="30">
        <v>13.4</v>
      </c>
      <c r="I32" s="39"/>
      <c r="J32" s="59" t="s">
        <v>67</v>
      </c>
      <c r="K32" s="15" t="str">
        <f t="shared" si="1"/>
        <v>HARB/23A/NB9S</v>
      </c>
    </row>
    <row r="33" spans="1:11" s="15" customFormat="1" ht="24" customHeight="1" thickBot="1">
      <c r="A33" s="60" t="str">
        <f t="shared" si="0"/>
        <v>HARB/23A/NB9S22</v>
      </c>
      <c r="B33" s="35" t="s">
        <v>68</v>
      </c>
      <c r="C33" s="28">
        <f>'(11)'!E33</f>
        <v>0.44375000000000003</v>
      </c>
      <c r="D33" s="33">
        <f>'(11)'!F33</f>
        <v>45266</v>
      </c>
      <c r="E33" s="41">
        <v>0.4291666666666667</v>
      </c>
      <c r="F33" s="33">
        <v>45296</v>
      </c>
      <c r="G33" s="65">
        <f t="shared" ca="1" si="3"/>
        <v>719.65</v>
      </c>
      <c r="H33" s="30">
        <v>15.2</v>
      </c>
      <c r="I33" s="46"/>
      <c r="J33" s="59" t="s">
        <v>69</v>
      </c>
      <c r="K33" s="15" t="str">
        <f t="shared" si="1"/>
        <v>HARB/23A/NB9S</v>
      </c>
    </row>
    <row r="34" spans="1:11" s="15" customFormat="1" ht="24" customHeight="1" thickBot="1">
      <c r="A34" s="60" t="str">
        <f t="shared" si="0"/>
        <v>HARB/23A/NB9S23</v>
      </c>
      <c r="B34" s="35" t="s">
        <v>70</v>
      </c>
      <c r="C34" s="28">
        <f>'(11)'!E34</f>
        <v>0.45208333333333334</v>
      </c>
      <c r="D34" s="33">
        <f>'(11)'!F34</f>
        <v>45266</v>
      </c>
      <c r="E34" s="41">
        <v>0.43611111111111112</v>
      </c>
      <c r="F34" s="33">
        <v>45296</v>
      </c>
      <c r="G34" s="65">
        <f t="shared" ref="G34:G42" ca="1" si="4">IF(ISBLANK(E34),ROUND(((NOW())-($C34+$D34))*24,2),ROUND((($E34+F34)-($C34+$D34))*24,2))</f>
        <v>719.62</v>
      </c>
      <c r="H34" s="30">
        <v>21.1</v>
      </c>
      <c r="I34" s="46"/>
      <c r="J34" s="59" t="s">
        <v>71</v>
      </c>
      <c r="K34" s="15" t="str">
        <f t="shared" si="1"/>
        <v>HARB/23A/NB9S</v>
      </c>
    </row>
    <row r="35" spans="1:11" s="15" customFormat="1" ht="24" customHeight="1" thickBot="1">
      <c r="A35" s="60" t="str">
        <f>TEXT(K35&amp;(J35-23),0)</f>
        <v>HARB/23A/NB9S1</v>
      </c>
      <c r="B35" s="35" t="s">
        <v>72</v>
      </c>
      <c r="C35" s="28">
        <f>'(11)'!E35</f>
        <v>0.43611111111111112</v>
      </c>
      <c r="D35" s="33">
        <f>'(11)'!F35</f>
        <v>45266</v>
      </c>
      <c r="E35" s="41">
        <v>0.4201388888888889</v>
      </c>
      <c r="F35" s="33">
        <v>45296</v>
      </c>
      <c r="G35" s="65">
        <f t="shared" ca="1" si="4"/>
        <v>719.62</v>
      </c>
      <c r="H35" s="30">
        <v>12.8</v>
      </c>
      <c r="I35" s="46"/>
      <c r="J35" s="59" t="s">
        <v>73</v>
      </c>
      <c r="K35" s="15" t="str">
        <f t="shared" si="1"/>
        <v>HARB/23A/NB9S</v>
      </c>
    </row>
    <row r="36" spans="1:11" s="15" customFormat="1" ht="33" customHeight="1" thickBot="1">
      <c r="A36" s="60" t="str">
        <f>TEXT(K36&amp;(J36-23),0)</f>
        <v>HARB/23A/NB9S2</v>
      </c>
      <c r="B36" s="35" t="s">
        <v>74</v>
      </c>
      <c r="C36" s="28">
        <f>'(11)'!E36</f>
        <v>0.4368055555555555</v>
      </c>
      <c r="D36" s="33">
        <f>'(11)'!F36</f>
        <v>45266</v>
      </c>
      <c r="E36" s="41">
        <v>0.42083333333333334</v>
      </c>
      <c r="F36" s="33">
        <v>45296</v>
      </c>
      <c r="G36" s="65">
        <f t="shared" ca="1" si="4"/>
        <v>719.62</v>
      </c>
      <c r="H36" s="30">
        <v>16.600000000000001</v>
      </c>
      <c r="I36" s="46"/>
      <c r="J36" s="59" t="s">
        <v>75</v>
      </c>
      <c r="K36" s="15" t="str">
        <f t="shared" si="1"/>
        <v>HARB/23A/NB9S</v>
      </c>
    </row>
    <row r="37" spans="1:11" s="15" customFormat="1" ht="33" customHeight="1" thickBot="1">
      <c r="A37" s="60" t="str">
        <f>TEXT(K37&amp;(J37-25),0)</f>
        <v>HARB/23A/NB9S1</v>
      </c>
      <c r="B37" s="35" t="str">
        <f>'(09)'!B37</f>
        <v>3 dunton road BA</v>
      </c>
      <c r="C37" s="28">
        <f>'(11)'!E37</f>
        <v>0.52152777777777781</v>
      </c>
      <c r="D37" s="33">
        <f>'(11)'!F37</f>
        <v>45266</v>
      </c>
      <c r="E37" s="41">
        <v>0.5083333333333333</v>
      </c>
      <c r="F37" s="33">
        <v>45296</v>
      </c>
      <c r="G37" s="65">
        <f t="shared" ca="1" si="4"/>
        <v>719.68</v>
      </c>
      <c r="H37" s="30">
        <v>17.100000000000001</v>
      </c>
      <c r="I37" s="46"/>
      <c r="J37" s="59" t="s">
        <v>77</v>
      </c>
      <c r="K37" s="15" t="str">
        <f t="shared" si="1"/>
        <v>HARB/23A/NB9S</v>
      </c>
    </row>
    <row r="38" spans="1:11" s="15" customFormat="1" ht="33" customHeight="1" thickBot="1">
      <c r="A38" s="60" t="str">
        <f t="shared" ref="A38:A42" si="5">TEXT(K38&amp;(J38-25),0)</f>
        <v>HARB/23A/NB9S2</v>
      </c>
      <c r="B38" s="35" t="str">
        <f>'(09)'!B38</f>
        <v>16 Main Street, BA (on wooden pole outside the shop)</v>
      </c>
      <c r="C38" s="28">
        <f>'(11)'!E38</f>
        <v>0.52361111111111114</v>
      </c>
      <c r="D38" s="33">
        <f>'(11)'!F38</f>
        <v>45266</v>
      </c>
      <c r="E38" s="41">
        <v>0.51111111111111118</v>
      </c>
      <c r="F38" s="33">
        <v>45296</v>
      </c>
      <c r="G38" s="65">
        <f t="shared" ca="1" si="4"/>
        <v>719.7</v>
      </c>
      <c r="H38" s="31">
        <v>15.6</v>
      </c>
      <c r="I38" s="46"/>
      <c r="J38" s="59" t="s">
        <v>79</v>
      </c>
      <c r="K38" s="15" t="str">
        <f t="shared" si="1"/>
        <v>HARB/23A/NB9S</v>
      </c>
    </row>
    <row r="39" spans="1:11" s="15" customFormat="1" ht="33" customHeight="1" thickTop="1" thickBot="1">
      <c r="A39" s="60" t="str">
        <f t="shared" si="5"/>
        <v>HARB/23A/NB9S3</v>
      </c>
      <c r="B39" s="35" t="str">
        <f>'(09)'!B39</f>
        <v>lampost est of 5 Lutterworth road Walcote</v>
      </c>
      <c r="C39" s="28">
        <f>'(11)'!E39</f>
        <v>0.59027777777777779</v>
      </c>
      <c r="D39" s="33">
        <f>'(11)'!F39</f>
        <v>45266</v>
      </c>
      <c r="E39" s="41">
        <v>0.57430555555555551</v>
      </c>
      <c r="F39" s="33">
        <v>45296</v>
      </c>
      <c r="G39" s="65">
        <f t="shared" ca="1" si="4"/>
        <v>719.62</v>
      </c>
      <c r="H39" s="29">
        <v>18.100000000000001</v>
      </c>
      <c r="I39" s="46"/>
      <c r="J39" s="59" t="s">
        <v>81</v>
      </c>
      <c r="K39" s="15" t="str">
        <f t="shared" si="1"/>
        <v>HARB/23A/NB9S</v>
      </c>
    </row>
    <row r="40" spans="1:11" s="15" customFormat="1" ht="33" customHeight="1" thickBot="1">
      <c r="A40" s="60" t="str">
        <f t="shared" si="5"/>
        <v>HARB/23A/NB9S4</v>
      </c>
      <c r="B40" s="35" t="str">
        <f>'(09)'!B40</f>
        <v>sw junction welland park road and northamton road MH</v>
      </c>
      <c r="C40" s="28">
        <f>'(11)'!E40</f>
        <v>0.62916666666666665</v>
      </c>
      <c r="D40" s="33">
        <f>'(11)'!F40</f>
        <v>45266</v>
      </c>
      <c r="E40" s="41">
        <v>0.60763888888888895</v>
      </c>
      <c r="F40" s="33">
        <v>45296</v>
      </c>
      <c r="G40" s="65">
        <f t="shared" ca="1" si="4"/>
        <v>719.48</v>
      </c>
      <c r="H40" s="30">
        <v>27</v>
      </c>
      <c r="I40" s="46"/>
      <c r="J40" s="59" t="s">
        <v>83</v>
      </c>
      <c r="K40" s="15" t="str">
        <f t="shared" si="1"/>
        <v>HARB/23A/NB9S</v>
      </c>
    </row>
    <row r="41" spans="1:11" s="15" customFormat="1" ht="33" customHeight="1" thickBot="1">
      <c r="A41" s="60" t="str">
        <f t="shared" si="5"/>
        <v>HARB/23A/NB9S5</v>
      </c>
      <c r="B41" s="35" t="str">
        <f>'(09)'!B41</f>
        <v>53 northamton road MH</v>
      </c>
      <c r="C41" s="28">
        <f>'(11)'!E41</f>
        <v>0.62847222222222221</v>
      </c>
      <c r="D41" s="33">
        <f>'(11)'!F41</f>
        <v>45266</v>
      </c>
      <c r="E41" s="41">
        <v>0.6069444444444444</v>
      </c>
      <c r="F41" s="33">
        <v>45296</v>
      </c>
      <c r="G41" s="65">
        <f t="shared" ca="1" si="4"/>
        <v>719.48</v>
      </c>
      <c r="H41" s="30">
        <v>19.3</v>
      </c>
      <c r="I41" s="46"/>
      <c r="J41" s="59" t="s">
        <v>85</v>
      </c>
      <c r="K41" s="15" t="str">
        <f t="shared" si="1"/>
        <v>HARB/23A/NB9S</v>
      </c>
    </row>
    <row r="42" spans="1:11" s="15" customFormat="1" ht="33" customHeight="1" thickBot="1">
      <c r="A42" s="60" t="str">
        <f t="shared" si="5"/>
        <v>HARB/23A/NB9S6</v>
      </c>
      <c r="B42" s="35" t="str">
        <f>'(09)'!B42</f>
        <v>7 leicester road MH</v>
      </c>
      <c r="C42" s="28">
        <f>'(11)'!E42</f>
        <v>0.63541666666666663</v>
      </c>
      <c r="D42" s="33">
        <f>'(11)'!F42</f>
        <v>45266</v>
      </c>
      <c r="E42" s="41">
        <v>0.61458333333333337</v>
      </c>
      <c r="F42" s="33">
        <v>45296</v>
      </c>
      <c r="G42" s="65">
        <f t="shared" ca="1" si="4"/>
        <v>719.5</v>
      </c>
      <c r="H42" s="30">
        <v>18.7</v>
      </c>
      <c r="I42" s="46"/>
      <c r="J42" s="59" t="s">
        <v>87</v>
      </c>
      <c r="K42" s="15" t="str">
        <f t="shared" si="1"/>
        <v>HARB/23A/NB9S</v>
      </c>
    </row>
    <row r="43" spans="1:11" s="15" customFormat="1" ht="33" customHeight="1" thickBot="1">
      <c r="A43" s="60" t="str">
        <f>TEXT(K43&amp;(J43-31),0)</f>
        <v>HARB/23A/NB9S1</v>
      </c>
      <c r="B43" s="35" t="str">
        <f>'(11)'!B43</f>
        <v>lamppost outside 12 Springfield Street MH</v>
      </c>
      <c r="C43" s="28">
        <f>'(11)'!E43</f>
        <v>0.62708333333333333</v>
      </c>
      <c r="D43" s="33">
        <f>'(11)'!F43</f>
        <v>45266</v>
      </c>
      <c r="E43" s="41">
        <v>0.60555555555555551</v>
      </c>
      <c r="F43" s="33">
        <v>45296</v>
      </c>
      <c r="G43" s="65">
        <f t="shared" ref="G43:G45" ca="1" si="6">IF(ISBLANK(E43),ROUND(((NOW())-($C43+$D43))*24,2),ROUND((($E43+F43)-($C43+$D43))*24,2))</f>
        <v>719.48</v>
      </c>
      <c r="H43" s="30">
        <v>20.7</v>
      </c>
      <c r="I43" s="46"/>
      <c r="J43" s="59" t="s">
        <v>89</v>
      </c>
      <c r="K43" s="15" t="str">
        <f t="shared" si="1"/>
        <v>HARB/23A/NB9S</v>
      </c>
    </row>
    <row r="44" spans="1:11" s="15" customFormat="1" ht="24" customHeight="1" thickBot="1">
      <c r="A44" s="60" t="str">
        <f t="shared" ref="A44:A45" si="7">TEXT(K44&amp;J44,0)</f>
        <v>HARB/23A/NB9S33</v>
      </c>
      <c r="B44" s="39" t="str">
        <f>'(03)'!B44</f>
        <v xml:space="preserve">lamppost carpark adj Fleckney Fish bar, High street </v>
      </c>
      <c r="C44" s="28">
        <f>'(11)'!E44</f>
        <v>0.47986111111111113</v>
      </c>
      <c r="D44" s="33">
        <f>'(11)'!F44</f>
        <v>45266</v>
      </c>
      <c r="E44" s="41">
        <v>0.46319444444444446</v>
      </c>
      <c r="F44" s="33">
        <v>45296</v>
      </c>
      <c r="G44" s="65">
        <f t="shared" ca="1" si="6"/>
        <v>719.6</v>
      </c>
      <c r="H44" s="30">
        <v>15.6</v>
      </c>
      <c r="I44" s="46"/>
      <c r="J44" s="59" t="s">
        <v>91</v>
      </c>
      <c r="K44" s="15" t="str">
        <f t="shared" si="1"/>
        <v>HARB/23A/NB9S</v>
      </c>
    </row>
    <row r="45" spans="1:11" s="15" customFormat="1" ht="24" customHeight="1" thickBot="1">
      <c r="A45" s="60" t="str">
        <f t="shared" si="7"/>
        <v>HARB/23A/NB9S34</v>
      </c>
      <c r="B45" s="39" t="str">
        <f>'(03)'!B45</f>
        <v>lamppost outside thurnby memorial hall, main street, bushby</v>
      </c>
      <c r="C45" s="28">
        <f>'(12)'!E45</f>
        <v>0.48125000000000001</v>
      </c>
      <c r="D45" s="33">
        <f>'(11)'!F45</f>
        <v>45266</v>
      </c>
      <c r="E45" s="41">
        <v>0.48125000000000001</v>
      </c>
      <c r="F45" s="33">
        <v>45296</v>
      </c>
      <c r="G45" s="65">
        <f t="shared" ca="1" si="6"/>
        <v>720</v>
      </c>
      <c r="H45" s="30">
        <v>16</v>
      </c>
      <c r="I45" s="46"/>
      <c r="J45" s="59" t="s">
        <v>93</v>
      </c>
      <c r="K45" s="15" t="str">
        <f t="shared" si="1"/>
        <v>HARB/23A/NB9S</v>
      </c>
    </row>
    <row r="46" spans="1:11" s="15" customFormat="1" ht="165" customHeight="1">
      <c r="A46" s="19"/>
      <c r="B46" s="19"/>
      <c r="C46" s="19"/>
      <c r="D46" s="19"/>
      <c r="E46" s="19" t="s">
        <v>116</v>
      </c>
      <c r="F46" s="19" t="s">
        <v>117</v>
      </c>
      <c r="G46" s="19"/>
      <c r="H46" s="35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'(04)'!$B$48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pans="8:9" hidden="1">
      <c r="H81" s="14"/>
      <c r="I81" s="14"/>
    </row>
    <row r="82" spans="8:9" hidden="1">
      <c r="H82" s="14"/>
      <c r="I82" s="14"/>
    </row>
    <row r="83" spans="8:9" hidden="1">
      <c r="H83" s="14"/>
      <c r="I83" s="14"/>
    </row>
    <row r="84" spans="8:9" hidden="1">
      <c r="H84" s="14"/>
      <c r="I84" s="14"/>
    </row>
    <row r="85" spans="8:9" hidden="1">
      <c r="H85" s="14"/>
      <c r="I85" s="14"/>
    </row>
    <row r="86" spans="8:9" hidden="1">
      <c r="H86" s="14"/>
      <c r="I86" s="14"/>
    </row>
    <row r="87" spans="8:9" hidden="1">
      <c r="H87" s="14"/>
      <c r="I87" s="14"/>
    </row>
    <row r="88" spans="8:9" ht="15" customHeight="1">
      <c r="H88" s="14"/>
      <c r="I88" s="14"/>
    </row>
    <row r="89" spans="8:9" ht="15" customHeight="1">
      <c r="H89" s="54"/>
      <c r="I89" s="54"/>
    </row>
  </sheetData>
  <mergeCells count="25">
    <mergeCell ref="G9:G11"/>
    <mergeCell ref="C7:D7"/>
    <mergeCell ref="A9:A11"/>
    <mergeCell ref="C10:D10"/>
    <mergeCell ref="E10:F10"/>
    <mergeCell ref="E7:F7"/>
    <mergeCell ref="A7:B7"/>
    <mergeCell ref="B9:B11"/>
    <mergeCell ref="C9:F9"/>
    <mergeCell ref="I9:I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H9:H10"/>
  </mergeCells>
  <phoneticPr fontId="0" type="noConversion"/>
  <pageMargins left="0.74803149606299213" right="0.74803149606299213" top="0.51" bottom="0.52" header="0.51181102362204722" footer="0.51181102362204722"/>
  <pageSetup paperSize="9" scale="73" orientation="portrait" r:id="rId1"/>
  <headerFooter alignWithMargins="0"/>
  <rowBreaks count="1" manualBreakCount="1">
    <brk id="45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AK44"/>
  <sheetViews>
    <sheetView tabSelected="1" zoomScale="80" zoomScaleNormal="80" workbookViewId="0">
      <pane xSplit="3" ySplit="4" topLeftCell="D9" activePane="bottomRight" state="frozen"/>
      <selection pane="topRight" activeCell="C1" sqref="C1"/>
      <selection pane="bottomLeft" activeCell="A5" sqref="A5"/>
      <selection pane="bottomRight" activeCell="A38" sqref="A5:A38"/>
    </sheetView>
  </sheetViews>
  <sheetFormatPr defaultColWidth="7.7109375" defaultRowHeight="0" customHeight="1" zeroHeight="1"/>
  <cols>
    <col min="1" max="1" width="5" style="1" customWidth="1"/>
    <col min="2" max="2" width="9.42578125" style="1" customWidth="1"/>
    <col min="3" max="3" width="33.5703125" style="1" customWidth="1"/>
    <col min="4" max="4" width="15" style="1" customWidth="1"/>
    <col min="5" max="5" width="16.140625" style="1" bestFit="1" customWidth="1"/>
    <col min="6" max="7" width="8" style="1" customWidth="1"/>
    <col min="8" max="8" width="4.5703125" style="1" customWidth="1"/>
    <col min="9" max="9" width="5.7109375" style="1" customWidth="1"/>
    <col min="10" max="10" width="3.42578125" style="1" customWidth="1"/>
    <col min="11" max="11" width="8.140625" style="1" customWidth="1"/>
    <col min="12" max="12" width="7" style="1" customWidth="1"/>
    <col min="13" max="13" width="5.42578125" style="1" customWidth="1"/>
    <col min="14" max="25" width="4.85546875" style="2" customWidth="1"/>
    <col min="26" max="26" width="6.85546875" style="1" customWidth="1"/>
    <col min="27" max="27" width="6.28515625" style="1" customWidth="1"/>
    <col min="28" max="28" width="7.42578125" style="1" customWidth="1"/>
    <col min="29" max="29" width="3.7109375" style="1" customWidth="1"/>
    <col min="30" max="30" width="3.140625" style="1" customWidth="1"/>
    <col min="31" max="31" width="6.7109375" style="1" customWidth="1"/>
    <col min="32" max="32" width="8.140625" style="8" customWidth="1"/>
    <col min="33" max="33" width="9.42578125" style="8" customWidth="1"/>
    <col min="34" max="35" width="7.85546875" style="1" customWidth="1"/>
    <col min="36" max="36" width="8" style="1" customWidth="1"/>
    <col min="37" max="37" width="18.5703125" style="1" customWidth="1"/>
    <col min="38" max="16384" width="7.7109375" style="1"/>
  </cols>
  <sheetData>
    <row r="1" spans="1:37" ht="35.25" customHeight="1">
      <c r="A1" s="187" t="s">
        <v>118</v>
      </c>
      <c r="B1" s="177" t="s">
        <v>119</v>
      </c>
      <c r="C1" s="164" t="s">
        <v>120</v>
      </c>
      <c r="D1" s="201" t="s">
        <v>121</v>
      </c>
      <c r="E1" s="195" t="s">
        <v>122</v>
      </c>
      <c r="F1" s="168" t="s">
        <v>123</v>
      </c>
      <c r="G1" s="170"/>
      <c r="H1" s="177" t="s">
        <v>124</v>
      </c>
      <c r="I1" s="191" t="s">
        <v>125</v>
      </c>
      <c r="J1" s="193" t="s">
        <v>126</v>
      </c>
      <c r="K1" s="193" t="s">
        <v>127</v>
      </c>
      <c r="L1" s="193" t="s">
        <v>128</v>
      </c>
      <c r="M1" s="203" t="s">
        <v>129</v>
      </c>
      <c r="N1" s="181" t="s">
        <v>130</v>
      </c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3"/>
      <c r="Z1" s="168" t="s">
        <v>131</v>
      </c>
      <c r="AA1" s="170"/>
      <c r="AB1" s="181" t="s">
        <v>132</v>
      </c>
      <c r="AC1" s="182"/>
      <c r="AD1" s="183"/>
      <c r="AE1" s="175" t="s">
        <v>133</v>
      </c>
      <c r="AF1" s="178" t="s">
        <v>134</v>
      </c>
      <c r="AG1" s="173" t="s">
        <v>135</v>
      </c>
      <c r="AH1" s="166" t="s">
        <v>136</v>
      </c>
      <c r="AI1" s="167"/>
      <c r="AJ1" s="167"/>
      <c r="AK1" s="167"/>
    </row>
    <row r="2" spans="1:37" ht="17.25" customHeight="1" thickBot="1">
      <c r="A2" s="187"/>
      <c r="B2" s="177"/>
      <c r="C2" s="164"/>
      <c r="D2" s="201"/>
      <c r="E2" s="195"/>
      <c r="F2" s="168"/>
      <c r="G2" s="170"/>
      <c r="H2" s="177"/>
      <c r="I2" s="191"/>
      <c r="J2" s="193"/>
      <c r="K2" s="193"/>
      <c r="L2" s="193"/>
      <c r="M2" s="203"/>
      <c r="N2" s="73" t="s">
        <v>137</v>
      </c>
      <c r="O2" s="73" t="s">
        <v>138</v>
      </c>
      <c r="P2" s="73" t="s">
        <v>139</v>
      </c>
      <c r="Q2" s="73" t="s">
        <v>140</v>
      </c>
      <c r="R2" s="73" t="s">
        <v>141</v>
      </c>
      <c r="S2" s="73" t="s">
        <v>142</v>
      </c>
      <c r="T2" s="73" t="s">
        <v>143</v>
      </c>
      <c r="U2" s="73" t="s">
        <v>144</v>
      </c>
      <c r="V2" s="73" t="s">
        <v>145</v>
      </c>
      <c r="W2" s="73" t="s">
        <v>146</v>
      </c>
      <c r="X2" s="73" t="s">
        <v>147</v>
      </c>
      <c r="Y2" s="73" t="s">
        <v>148</v>
      </c>
      <c r="Z2" s="189">
        <v>0.77</v>
      </c>
      <c r="AA2" s="190"/>
      <c r="AB2" s="184">
        <v>0.8</v>
      </c>
      <c r="AC2" s="185"/>
      <c r="AD2" s="186"/>
      <c r="AE2" s="177"/>
      <c r="AF2" s="179"/>
      <c r="AG2" s="173"/>
      <c r="AH2" s="168" t="s">
        <v>149</v>
      </c>
      <c r="AI2" s="169"/>
      <c r="AJ2" s="170"/>
      <c r="AK2" s="171" t="s">
        <v>150</v>
      </c>
    </row>
    <row r="3" spans="1:37" ht="24" customHeight="1" thickBot="1">
      <c r="A3" s="187"/>
      <c r="B3" s="177"/>
      <c r="C3" s="164"/>
      <c r="D3" s="201"/>
      <c r="E3" s="195"/>
      <c r="F3" s="197"/>
      <c r="G3" s="198"/>
      <c r="H3" s="177"/>
      <c r="I3" s="191"/>
      <c r="J3" s="193"/>
      <c r="K3" s="193"/>
      <c r="L3" s="193"/>
      <c r="M3" s="203"/>
      <c r="N3" s="161" t="s">
        <v>151</v>
      </c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3"/>
      <c r="Z3" s="205" t="s">
        <v>152</v>
      </c>
      <c r="AA3" s="199" t="s">
        <v>153</v>
      </c>
      <c r="AB3" s="175" t="s">
        <v>154</v>
      </c>
      <c r="AC3" s="175" t="s">
        <v>155</v>
      </c>
      <c r="AD3" s="175" t="s">
        <v>156</v>
      </c>
      <c r="AE3" s="177"/>
      <c r="AF3" s="179"/>
      <c r="AG3" s="173"/>
      <c r="AH3" s="161"/>
      <c r="AI3" s="162"/>
      <c r="AJ3" s="163"/>
      <c r="AK3" s="171"/>
    </row>
    <row r="4" spans="1:37" ht="106.5" customHeight="1" thickBot="1">
      <c r="A4" s="188"/>
      <c r="B4" s="176"/>
      <c r="C4" s="165"/>
      <c r="D4" s="202"/>
      <c r="E4" s="196"/>
      <c r="F4" s="77" t="s">
        <v>157</v>
      </c>
      <c r="G4" s="74" t="s">
        <v>158</v>
      </c>
      <c r="H4" s="176"/>
      <c r="I4" s="192"/>
      <c r="J4" s="194"/>
      <c r="K4" s="194"/>
      <c r="L4" s="194"/>
      <c r="M4" s="204"/>
      <c r="N4" s="78" t="s">
        <v>159</v>
      </c>
      <c r="O4" s="79" t="s">
        <v>160</v>
      </c>
      <c r="P4" s="80" t="s">
        <v>161</v>
      </c>
      <c r="Q4" s="81" t="s">
        <v>162</v>
      </c>
      <c r="R4" s="79" t="s">
        <v>163</v>
      </c>
      <c r="S4" s="79" t="s">
        <v>164</v>
      </c>
      <c r="T4" s="79" t="s">
        <v>165</v>
      </c>
      <c r="U4" s="79" t="s">
        <v>166</v>
      </c>
      <c r="V4" s="79" t="s">
        <v>167</v>
      </c>
      <c r="W4" s="79" t="s">
        <v>168</v>
      </c>
      <c r="X4" s="79" t="s">
        <v>169</v>
      </c>
      <c r="Y4" s="82" t="s">
        <v>170</v>
      </c>
      <c r="Z4" s="206"/>
      <c r="AA4" s="200"/>
      <c r="AB4" s="176"/>
      <c r="AC4" s="176"/>
      <c r="AD4" s="176"/>
      <c r="AE4" s="176"/>
      <c r="AF4" s="180"/>
      <c r="AG4" s="174"/>
      <c r="AH4" s="60" t="s">
        <v>157</v>
      </c>
      <c r="AI4" s="72" t="s">
        <v>158</v>
      </c>
      <c r="AJ4" s="83" t="s">
        <v>171</v>
      </c>
      <c r="AK4" s="172"/>
    </row>
    <row r="5" spans="1:37" ht="15.75" customHeight="1">
      <c r="A5" s="42" t="s">
        <v>172</v>
      </c>
      <c r="B5" s="42" t="s">
        <v>173</v>
      </c>
      <c r="C5" s="42" t="str">
        <f t="shared" ref="C5:C21" ca="1" si="0">INDIRECT("'(01)'!B"&amp;(H5+11))</f>
        <v>Lut. Service Shop</v>
      </c>
      <c r="D5" s="75" t="s">
        <v>174</v>
      </c>
      <c r="E5" s="75" t="s">
        <v>175</v>
      </c>
      <c r="F5" s="84">
        <v>454475</v>
      </c>
      <c r="G5" s="76">
        <v>284560</v>
      </c>
      <c r="H5" s="42">
        <v>2</v>
      </c>
      <c r="I5" s="85" t="s">
        <v>176</v>
      </c>
      <c r="J5" s="86" t="s">
        <v>158</v>
      </c>
      <c r="K5" s="86">
        <v>0</v>
      </c>
      <c r="L5" s="86">
        <v>4.2</v>
      </c>
      <c r="M5" s="36" t="s">
        <v>158</v>
      </c>
      <c r="N5" s="87">
        <f ca="1">IF(ISNUMBER(INDIRECT("'"&amp;N$2&amp;"'!H"&amp;($H5+11)))=TRUE,INDIRECT("'"&amp;N$2&amp;"'!H"&amp;($H5+11)),"")</f>
        <v>52.4</v>
      </c>
      <c r="O5" s="87">
        <f t="shared" ref="O5:Y5" ca="1" si="1">IF(ISNUMBER(INDIRECT("'"&amp;O$2&amp;"'!H"&amp;($H5+11)))=TRUE,INDIRECT("'"&amp;O$2&amp;"'!H"&amp;($H5+11)),"")</f>
        <v>39.4</v>
      </c>
      <c r="P5" s="87">
        <f t="shared" ca="1" si="1"/>
        <v>39.6</v>
      </c>
      <c r="Q5" s="87">
        <f t="shared" ca="1" si="1"/>
        <v>37.1</v>
      </c>
      <c r="R5" s="87">
        <f t="shared" ca="1" si="1"/>
        <v>37.9</v>
      </c>
      <c r="S5" s="87">
        <f t="shared" ca="1" si="1"/>
        <v>42.7</v>
      </c>
      <c r="T5" s="87">
        <f t="shared" ca="1" si="1"/>
        <v>41.7</v>
      </c>
      <c r="U5" s="87">
        <f t="shared" ca="1" si="1"/>
        <v>38.6</v>
      </c>
      <c r="V5" s="87">
        <f t="shared" ca="1" si="1"/>
        <v>37.6</v>
      </c>
      <c r="W5" s="87">
        <f t="shared" ca="1" si="1"/>
        <v>35.6</v>
      </c>
      <c r="X5" s="87">
        <f t="shared" ca="1" si="1"/>
        <v>42.2</v>
      </c>
      <c r="Y5" s="87">
        <f t="shared" ca="1" si="1"/>
        <v>33.700000000000003</v>
      </c>
      <c r="Z5" s="88">
        <f ca="1">AVERAGE(N5:Y5)</f>
        <v>39.875000000000007</v>
      </c>
      <c r="AA5" s="88">
        <f t="shared" ref="AA5:AA21" ca="1" si="2">Z5*$Z$2</f>
        <v>30.703750000000007</v>
      </c>
      <c r="AB5" s="88">
        <f ca="1">STDEV(N5:Y5)</f>
        <v>4.754925675740628</v>
      </c>
      <c r="AC5" s="89">
        <v>12</v>
      </c>
      <c r="AD5" s="90">
        <f ca="1">COUNT(N5:Y5)</f>
        <v>12</v>
      </c>
      <c r="AE5" s="91">
        <f t="shared" ref="AE5:AE14" ca="1" si="3">CONFIDENCE(1-$AB$2, AB5, AD5)</f>
        <v>1.7590945996401715</v>
      </c>
      <c r="AF5" s="92">
        <f ca="1">AD5/AC5</f>
        <v>1</v>
      </c>
      <c r="AG5" s="93">
        <f ca="1">AD5/12</f>
        <v>1</v>
      </c>
      <c r="AH5" s="25">
        <f t="shared" ref="AH5:AH35" si="4">IF((ROUND(F5,3-1-INT(LOG10(ABS(F5))))-ROUND(F5,4-1-INT(LOG10(ABS(F5)))))&gt;500,ROUNDUP(F5,3-1-INT(LOG10(ABS(F5))))-500,ROUNDDOWN(F5,3-1-INT(LOG10(ABS(F5))))-500)</f>
        <v>453500</v>
      </c>
      <c r="AI5" s="26">
        <f t="shared" ref="AI5:AI35" si="5">IF((ROUND(G5,4-1-INT(LOG10(ABS(G5))))-ROUND(G5,3-1-INT(LOG10(ABS(G5)))))&lt;500,ROUND(G5,3-1-INT(LOG10(ABS(G5))))-500,ROUNDDOWN(G5,3-1-INT(LOG10(ABS(G5))))-500)</f>
        <v>284500</v>
      </c>
      <c r="AJ5" s="27">
        <f>SUMPRODUCT(--('background 118-no2-2010'!$B$6:$B$950=AH5),--('background 118-no2-2010'!$C$6:$C$950=AI5),('background 118-no2-2010'!$F$6:$F$950))</f>
        <v>10.1534</v>
      </c>
      <c r="AK5" s="88" t="str">
        <f t="shared" ref="AK5:AK38" si="6">IF(ISNUMBER(K5)=TRUE,IF(K5&gt;0,((AA5-AJ5)/(-0.5476*LN(L5)+2.7171))*(-0.5476*LN(L5+K5)+2.7171)+AJ5,""),E5)</f>
        <v/>
      </c>
    </row>
    <row r="6" spans="1:37" ht="15.75" customHeight="1">
      <c r="A6" s="40" t="s">
        <v>177</v>
      </c>
      <c r="B6" s="40" t="s">
        <v>178</v>
      </c>
      <c r="C6" s="40" t="str">
        <f t="shared" ca="1" si="0"/>
        <v>Day Nursery</v>
      </c>
      <c r="D6" s="43" t="s">
        <v>174</v>
      </c>
      <c r="E6" s="43" t="s">
        <v>175</v>
      </c>
      <c r="F6" s="94">
        <v>454539</v>
      </c>
      <c r="G6" s="44">
        <v>284932</v>
      </c>
      <c r="H6" s="40">
        <v>10</v>
      </c>
      <c r="I6" s="95" t="s">
        <v>176</v>
      </c>
      <c r="J6" s="96" t="s">
        <v>179</v>
      </c>
      <c r="K6" s="96">
        <v>9</v>
      </c>
      <c r="L6" s="96">
        <v>1.3</v>
      </c>
      <c r="M6" s="36" t="s">
        <v>179</v>
      </c>
      <c r="N6" s="32">
        <f ca="1">IF(ISNUMBER(INDIRECT("'"&amp;N$2&amp;"'!H"&amp;($H6+11)))=TRUE,INDIRECT("'"&amp;N$2&amp;"'!H"&amp;($H6+11)),"")</f>
        <v>32.6</v>
      </c>
      <c r="O6" s="32">
        <f t="shared" ref="N6:Y25" ca="1" si="7">IF(ISNUMBER(INDIRECT("'"&amp;O$2&amp;"'!H"&amp;($H6+11)))=TRUE,INDIRECT("'"&amp;O$2&amp;"'!H"&amp;($H6+11)),"")</f>
        <v>21.9</v>
      </c>
      <c r="P6" s="32">
        <f t="shared" ca="1" si="7"/>
        <v>33.299999999999997</v>
      </c>
      <c r="Q6" s="32">
        <f t="shared" ca="1" si="7"/>
        <v>25</v>
      </c>
      <c r="R6" s="32" t="str">
        <f t="shared" ca="1" si="7"/>
        <v/>
      </c>
      <c r="S6" s="32" t="str">
        <f t="shared" ca="1" si="7"/>
        <v/>
      </c>
      <c r="T6" s="32" t="str">
        <f t="shared" ca="1" si="7"/>
        <v/>
      </c>
      <c r="U6" s="32" t="str">
        <f t="shared" ca="1" si="7"/>
        <v/>
      </c>
      <c r="V6" s="32">
        <f t="shared" ca="1" si="7"/>
        <v>26.3</v>
      </c>
      <c r="W6" s="32">
        <f t="shared" ca="1" si="7"/>
        <v>25.6</v>
      </c>
      <c r="X6" s="32">
        <f t="shared" ca="1" si="7"/>
        <v>26.7</v>
      </c>
      <c r="Y6" s="32">
        <f t="shared" ca="1" si="7"/>
        <v>18</v>
      </c>
      <c r="Z6" s="97">
        <f t="shared" ref="Z6:Z9" ca="1" si="8">AVERAGE(N6:Y6)</f>
        <v>26.174999999999997</v>
      </c>
      <c r="AA6" s="98">
        <f t="shared" ca="1" si="2"/>
        <v>20.15475</v>
      </c>
      <c r="AB6" s="98">
        <f t="shared" ref="AB6:AB9" ca="1" si="9">STDEV(N6:Y6)</f>
        <v>5.0590089373879863</v>
      </c>
      <c r="AC6" s="99">
        <v>12</v>
      </c>
      <c r="AD6" s="100">
        <f t="shared" ref="AD6:AD9" ca="1" si="10">COUNT(N6:Y6)</f>
        <v>8</v>
      </c>
      <c r="AE6" s="101">
        <f t="shared" ca="1" si="3"/>
        <v>2.2922212727667461</v>
      </c>
      <c r="AF6" s="102">
        <f t="shared" ref="AF6:AF14" ca="1" si="11">AD6/AC6</f>
        <v>0.66666666666666663</v>
      </c>
      <c r="AG6" s="103">
        <f t="shared" ref="AG6:AG9" ca="1" si="12">AD6/12</f>
        <v>0.66666666666666663</v>
      </c>
      <c r="AH6" s="5">
        <f t="shared" si="4"/>
        <v>453500</v>
      </c>
      <c r="AI6" s="3">
        <f t="shared" si="5"/>
        <v>284500</v>
      </c>
      <c r="AJ6" s="4">
        <f>SUMPRODUCT(--('background 118-no2-2010'!$B$6:$B$950=AH6),--('background 118-no2-2010'!$C$6:$C$950=AI6),('background 118-no2-2010'!$F$6:$F$950))</f>
        <v>10.1534</v>
      </c>
      <c r="AK6" s="98">
        <f t="shared" ca="1" si="6"/>
        <v>15.74987156148447</v>
      </c>
    </row>
    <row r="7" spans="1:37" ht="15.75" customHeight="1">
      <c r="A7" s="40" t="s">
        <v>180</v>
      </c>
      <c r="B7" s="43" t="s">
        <v>181</v>
      </c>
      <c r="C7" s="43" t="str">
        <f t="shared" ca="1" si="0"/>
        <v>A6 Kibworth</v>
      </c>
      <c r="D7" s="43" t="s">
        <v>182</v>
      </c>
      <c r="E7" s="43" t="s">
        <v>175</v>
      </c>
      <c r="F7" s="94">
        <v>468425</v>
      </c>
      <c r="G7" s="44">
        <v>294314</v>
      </c>
      <c r="H7" s="40">
        <v>11</v>
      </c>
      <c r="I7" s="95" t="s">
        <v>176</v>
      </c>
      <c r="J7" s="96" t="s">
        <v>179</v>
      </c>
      <c r="K7" s="96">
        <v>10.7</v>
      </c>
      <c r="L7" s="96">
        <v>1.3</v>
      </c>
      <c r="M7" s="36" t="s">
        <v>158</v>
      </c>
      <c r="N7" s="32">
        <f t="shared" ca="1" si="7"/>
        <v>34.700000000000003</v>
      </c>
      <c r="O7" s="32">
        <f t="shared" ca="1" si="7"/>
        <v>30</v>
      </c>
      <c r="P7" s="32">
        <f t="shared" ca="1" si="7"/>
        <v>26.6</v>
      </c>
      <c r="Q7" s="32">
        <f t="shared" ca="1" si="7"/>
        <v>22.9</v>
      </c>
      <c r="R7" s="32">
        <f t="shared" ca="1" si="7"/>
        <v>25</v>
      </c>
      <c r="S7" s="32">
        <f t="shared" ca="1" si="7"/>
        <v>25.6</v>
      </c>
      <c r="T7" s="32">
        <f t="shared" ca="1" si="7"/>
        <v>26.8</v>
      </c>
      <c r="U7" s="32">
        <f t="shared" ca="1" si="7"/>
        <v>23.6</v>
      </c>
      <c r="V7" s="32">
        <f t="shared" ca="1" si="7"/>
        <v>23.4</v>
      </c>
      <c r="W7" s="32">
        <f t="shared" ca="1" si="7"/>
        <v>28.8</v>
      </c>
      <c r="X7" s="32">
        <f t="shared" ca="1" si="7"/>
        <v>36.9</v>
      </c>
      <c r="Y7" s="32">
        <f t="shared" ca="1" si="7"/>
        <v>25.7</v>
      </c>
      <c r="Z7" s="97">
        <f t="shared" ca="1" si="8"/>
        <v>27.5</v>
      </c>
      <c r="AA7" s="98">
        <f t="shared" ca="1" si="2"/>
        <v>21.175000000000001</v>
      </c>
      <c r="AB7" s="98">
        <f t="shared" ca="1" si="9"/>
        <v>4.4284206090782749</v>
      </c>
      <c r="AC7" s="99">
        <v>12</v>
      </c>
      <c r="AD7" s="100">
        <f t="shared" ca="1" si="10"/>
        <v>12</v>
      </c>
      <c r="AE7" s="101">
        <f t="shared" ca="1" si="3"/>
        <v>1.6383033741429531</v>
      </c>
      <c r="AF7" s="102">
        <f t="shared" ca="1" si="11"/>
        <v>1</v>
      </c>
      <c r="AG7" s="103">
        <f t="shared" ca="1" si="12"/>
        <v>1</v>
      </c>
      <c r="AH7" s="5">
        <f t="shared" si="4"/>
        <v>467500</v>
      </c>
      <c r="AI7" s="3">
        <f t="shared" si="5"/>
        <v>293500</v>
      </c>
      <c r="AJ7" s="4">
        <f>SUMPRODUCT(--('background 118-no2-2010'!$B$6:$B$950=AH7),--('background 118-no2-2010'!$C$6:$C$950=AI7),('background 118-no2-2010'!$F$6:$F$950))</f>
        <v>8.4468010000000007</v>
      </c>
      <c r="AK7" s="98">
        <f t="shared" ca="1" si="6"/>
        <v>15.155392121130827</v>
      </c>
    </row>
    <row r="8" spans="1:37" ht="15.75" customHeight="1">
      <c r="A8" s="40" t="s">
        <v>183</v>
      </c>
      <c r="B8" s="40" t="s">
        <v>184</v>
      </c>
      <c r="C8" s="40" t="str">
        <f t="shared" ca="1" si="0"/>
        <v>Jazz Hair</v>
      </c>
      <c r="D8" s="43" t="s">
        <v>174</v>
      </c>
      <c r="E8" s="43" t="s">
        <v>175</v>
      </c>
      <c r="F8" s="94">
        <v>454443</v>
      </c>
      <c r="G8" s="44">
        <v>284348</v>
      </c>
      <c r="H8" s="40">
        <v>17</v>
      </c>
      <c r="I8" s="95" t="s">
        <v>176</v>
      </c>
      <c r="J8" s="96" t="s">
        <v>158</v>
      </c>
      <c r="K8" s="96">
        <v>0</v>
      </c>
      <c r="L8" s="96">
        <v>3</v>
      </c>
      <c r="M8" s="36" t="s">
        <v>158</v>
      </c>
      <c r="N8" s="32">
        <f t="shared" ca="1" si="7"/>
        <v>48.9</v>
      </c>
      <c r="O8" s="32">
        <f t="shared" ca="1" si="7"/>
        <v>30.7</v>
      </c>
      <c r="P8" s="32">
        <f t="shared" ca="1" si="7"/>
        <v>50.7</v>
      </c>
      <c r="Q8" s="32">
        <f t="shared" ca="1" si="7"/>
        <v>40.299999999999997</v>
      </c>
      <c r="R8" s="32">
        <f t="shared" ca="1" si="7"/>
        <v>26.6</v>
      </c>
      <c r="S8" s="32">
        <f t="shared" ca="1" si="7"/>
        <v>33.5</v>
      </c>
      <c r="T8" s="32">
        <f t="shared" ca="1" si="7"/>
        <v>35.799999999999997</v>
      </c>
      <c r="U8" s="32">
        <f t="shared" ca="1" si="7"/>
        <v>43</v>
      </c>
      <c r="V8" s="32">
        <f t="shared" ca="1" si="7"/>
        <v>33.5</v>
      </c>
      <c r="W8" s="32">
        <f t="shared" ca="1" si="7"/>
        <v>35.1</v>
      </c>
      <c r="X8" s="32">
        <f t="shared" ca="1" si="7"/>
        <v>38.799999999999997</v>
      </c>
      <c r="Y8" s="32">
        <f t="shared" ca="1" si="7"/>
        <v>23.1</v>
      </c>
      <c r="Z8" s="97">
        <f t="shared" ca="1" si="8"/>
        <v>36.666666666666671</v>
      </c>
      <c r="AA8" s="98">
        <f t="shared" ca="1" si="2"/>
        <v>28.233333333333338</v>
      </c>
      <c r="AB8" s="98">
        <f t="shared" ca="1" si="9"/>
        <v>8.2501056007933702</v>
      </c>
      <c r="AC8" s="99">
        <v>12</v>
      </c>
      <c r="AD8" s="100">
        <f t="shared" ca="1" si="10"/>
        <v>12</v>
      </c>
      <c r="AE8" s="101">
        <f t="shared" ca="1" si="3"/>
        <v>3.052143650290863</v>
      </c>
      <c r="AF8" s="104">
        <f t="shared" ca="1" si="11"/>
        <v>1</v>
      </c>
      <c r="AG8" s="105">
        <f t="shared" ca="1" si="12"/>
        <v>1</v>
      </c>
      <c r="AH8" s="5">
        <f t="shared" si="4"/>
        <v>453500</v>
      </c>
      <c r="AI8" s="3">
        <f t="shared" si="5"/>
        <v>283500</v>
      </c>
      <c r="AJ8" s="4">
        <f>SUMPRODUCT(--('background 118-no2-2010'!$B$6:$B$950=AH8),--('background 118-no2-2010'!$C$6:$C$950=AI8),('background 118-no2-2010'!$F$6:$F$950))</f>
        <v>9.7232380000000003</v>
      </c>
      <c r="AK8" s="98" t="str">
        <f t="shared" si="6"/>
        <v/>
      </c>
    </row>
    <row r="9" spans="1:37" ht="15.75" customHeight="1">
      <c r="A9" s="37" t="s">
        <v>185</v>
      </c>
      <c r="B9" s="44" t="s">
        <v>186</v>
      </c>
      <c r="C9" s="40" t="str">
        <f t="shared" ca="1" si="0"/>
        <v>77 leicester road</v>
      </c>
      <c r="D9" s="40" t="s">
        <v>174</v>
      </c>
      <c r="E9" s="40" t="s">
        <v>175</v>
      </c>
      <c r="F9" s="106">
        <v>454533</v>
      </c>
      <c r="G9" s="37">
        <v>284872</v>
      </c>
      <c r="H9" s="40">
        <v>9</v>
      </c>
      <c r="I9" s="95" t="s">
        <v>176</v>
      </c>
      <c r="J9" s="39" t="s">
        <v>179</v>
      </c>
      <c r="K9" s="39">
        <v>0</v>
      </c>
      <c r="L9" s="39">
        <v>13.5</v>
      </c>
      <c r="M9" s="38" t="s">
        <v>158</v>
      </c>
      <c r="N9" s="32">
        <f t="shared" ca="1" si="7"/>
        <v>18.5</v>
      </c>
      <c r="O9" s="32">
        <f t="shared" ca="1" si="7"/>
        <v>18.8</v>
      </c>
      <c r="P9" s="32">
        <f t="shared" ca="1" si="7"/>
        <v>19.600000000000001</v>
      </c>
      <c r="Q9" s="32">
        <f t="shared" ca="1" si="7"/>
        <v>16.100000000000001</v>
      </c>
      <c r="R9" s="32">
        <f t="shared" ca="1" si="7"/>
        <v>14.8</v>
      </c>
      <c r="S9" s="32">
        <f t="shared" ca="1" si="7"/>
        <v>14.7</v>
      </c>
      <c r="T9" s="32">
        <f t="shared" ca="1" si="7"/>
        <v>16</v>
      </c>
      <c r="U9" s="32">
        <f t="shared" ca="1" si="7"/>
        <v>16.5</v>
      </c>
      <c r="V9" s="32">
        <f t="shared" ca="1" si="7"/>
        <v>16.3</v>
      </c>
      <c r="W9" s="32">
        <f t="shared" ca="1" si="7"/>
        <v>18.3</v>
      </c>
      <c r="X9" s="32">
        <f t="shared" ca="1" si="7"/>
        <v>21.7</v>
      </c>
      <c r="Y9" s="32">
        <f t="shared" ca="1" si="7"/>
        <v>13.9</v>
      </c>
      <c r="Z9" s="98">
        <f t="shared" ca="1" si="8"/>
        <v>17.100000000000001</v>
      </c>
      <c r="AA9" s="98">
        <f t="shared" ca="1" si="2"/>
        <v>13.167000000000002</v>
      </c>
      <c r="AB9" s="98">
        <f t="shared" ca="1" si="9"/>
        <v>2.3001976199685612</v>
      </c>
      <c r="AC9" s="99">
        <v>12</v>
      </c>
      <c r="AD9" s="99">
        <f t="shared" ca="1" si="10"/>
        <v>12</v>
      </c>
      <c r="AE9" s="107">
        <f t="shared" ca="1" si="3"/>
        <v>0.85096287246627145</v>
      </c>
      <c r="AF9" s="103">
        <f t="shared" ca="1" si="11"/>
        <v>1</v>
      </c>
      <c r="AG9" s="103">
        <f t="shared" ca="1" si="12"/>
        <v>1</v>
      </c>
      <c r="AH9" s="5">
        <f t="shared" si="4"/>
        <v>453500</v>
      </c>
      <c r="AI9" s="3">
        <f t="shared" si="5"/>
        <v>284500</v>
      </c>
      <c r="AJ9" s="4">
        <f>SUMPRODUCT(--('background 118-no2-2010'!$B$6:$B$950=AH9),--('background 118-no2-2010'!$C$6:$C$950=AI9),('background 118-no2-2010'!$F$6:$F$950))</f>
        <v>10.1534</v>
      </c>
      <c r="AK9" s="98" t="str">
        <f t="shared" si="6"/>
        <v/>
      </c>
    </row>
    <row r="10" spans="1:37" ht="15.75" customHeight="1">
      <c r="A10" s="37" t="s">
        <v>187</v>
      </c>
      <c r="B10" s="44" t="s">
        <v>188</v>
      </c>
      <c r="C10" s="40" t="str">
        <f t="shared" ca="1" si="0"/>
        <v>6 The Terrace Rugby Road</v>
      </c>
      <c r="D10" s="40" t="s">
        <v>174</v>
      </c>
      <c r="E10" s="40" t="s">
        <v>175</v>
      </c>
      <c r="F10" s="106">
        <v>454428</v>
      </c>
      <c r="G10" s="37">
        <v>284274</v>
      </c>
      <c r="H10" s="40">
        <v>1</v>
      </c>
      <c r="I10" s="95" t="s">
        <v>176</v>
      </c>
      <c r="J10" s="39" t="s">
        <v>158</v>
      </c>
      <c r="K10" s="39">
        <v>0</v>
      </c>
      <c r="L10" s="39">
        <v>2.5</v>
      </c>
      <c r="M10" s="38" t="s">
        <v>158</v>
      </c>
      <c r="N10" s="32">
        <f t="shared" ca="1" si="7"/>
        <v>32.299999999999997</v>
      </c>
      <c r="O10" s="32">
        <f t="shared" ca="1" si="7"/>
        <v>24.6</v>
      </c>
      <c r="P10" s="32">
        <f t="shared" ca="1" si="7"/>
        <v>33.799999999999997</v>
      </c>
      <c r="Q10" s="32">
        <f t="shared" ca="1" si="7"/>
        <v>35.6</v>
      </c>
      <c r="R10" s="32" t="str">
        <f t="shared" ca="1" si="7"/>
        <v/>
      </c>
      <c r="S10" s="32">
        <f t="shared" ca="1" si="7"/>
        <v>24.2</v>
      </c>
      <c r="T10" s="32">
        <f t="shared" ca="1" si="7"/>
        <v>20.7</v>
      </c>
      <c r="U10" s="32">
        <f t="shared" ca="1" si="7"/>
        <v>32.299999999999997</v>
      </c>
      <c r="V10" s="32">
        <f t="shared" ca="1" si="7"/>
        <v>26.4</v>
      </c>
      <c r="W10" s="32">
        <f t="shared" ca="1" si="7"/>
        <v>27.1</v>
      </c>
      <c r="X10" s="32">
        <f t="shared" ca="1" si="7"/>
        <v>29.1</v>
      </c>
      <c r="Y10" s="32">
        <f t="shared" ca="1" si="7"/>
        <v>23.7</v>
      </c>
      <c r="Z10" s="98">
        <f t="shared" ref="Z10:Z21" ca="1" si="13">AVERAGE(N10:Y10)</f>
        <v>28.16363636363636</v>
      </c>
      <c r="AA10" s="98">
        <f t="shared" ca="1" si="2"/>
        <v>21.685999999999996</v>
      </c>
      <c r="AB10" s="98">
        <f t="shared" ref="AB10:AB15" ca="1" si="14">STDEV(N10:Y10)</f>
        <v>4.8004734614978917</v>
      </c>
      <c r="AC10" s="99">
        <v>12</v>
      </c>
      <c r="AD10" s="99">
        <f t="shared" ref="AD10:AD15" ca="1" si="15">COUNT(N10:Y10)</f>
        <v>11</v>
      </c>
      <c r="AE10" s="107">
        <f t="shared" ca="1" si="3"/>
        <v>1.854914157859471</v>
      </c>
      <c r="AF10" s="105">
        <f t="shared" ca="1" si="11"/>
        <v>0.91666666666666663</v>
      </c>
      <c r="AG10" s="105">
        <f t="shared" ref="AG10:AG15" ca="1" si="16">AD10/12</f>
        <v>0.91666666666666663</v>
      </c>
      <c r="AH10" s="5">
        <f t="shared" si="4"/>
        <v>453500</v>
      </c>
      <c r="AI10" s="3">
        <f t="shared" si="5"/>
        <v>283500</v>
      </c>
      <c r="AJ10" s="4">
        <f>SUMPRODUCT(--('background 118-no2-2010'!$B$6:$B$950=AH10),--('background 118-no2-2010'!$C$6:$C$950=AI10),('background 118-no2-2010'!$F$6:$F$950))</f>
        <v>9.7232380000000003</v>
      </c>
      <c r="AK10" s="97" t="str">
        <f t="shared" si="6"/>
        <v/>
      </c>
    </row>
    <row r="11" spans="1:37" ht="15.75" customHeight="1">
      <c r="A11" s="37" t="s">
        <v>189</v>
      </c>
      <c r="B11" s="44" t="s">
        <v>190</v>
      </c>
      <c r="C11" s="40" t="str">
        <f t="shared" ca="1" si="0"/>
        <v>regent court</v>
      </c>
      <c r="D11" s="40" t="s">
        <v>174</v>
      </c>
      <c r="E11" s="40" t="s">
        <v>175</v>
      </c>
      <c r="F11" s="106">
        <v>454410</v>
      </c>
      <c r="G11" s="37">
        <v>284326</v>
      </c>
      <c r="H11" s="40">
        <v>4</v>
      </c>
      <c r="I11" s="95" t="s">
        <v>176</v>
      </c>
      <c r="J11" s="39" t="s">
        <v>158</v>
      </c>
      <c r="K11" s="39">
        <v>2</v>
      </c>
      <c r="L11" s="39">
        <v>1</v>
      </c>
      <c r="M11" s="38" t="s">
        <v>158</v>
      </c>
      <c r="N11" s="32">
        <f t="shared" ca="1" si="7"/>
        <v>50.6</v>
      </c>
      <c r="O11" s="32">
        <f t="shared" ca="1" si="7"/>
        <v>25.6</v>
      </c>
      <c r="P11" s="32">
        <f t="shared" ca="1" si="7"/>
        <v>42.2</v>
      </c>
      <c r="Q11" s="32">
        <f t="shared" ca="1" si="7"/>
        <v>29.2</v>
      </c>
      <c r="R11" s="32">
        <f t="shared" ca="1" si="7"/>
        <v>29.4</v>
      </c>
      <c r="S11" s="32">
        <f t="shared" ca="1" si="7"/>
        <v>32.6</v>
      </c>
      <c r="T11" s="32">
        <f t="shared" ca="1" si="7"/>
        <v>33.4</v>
      </c>
      <c r="U11" s="32">
        <f t="shared" ca="1" si="7"/>
        <v>41.4</v>
      </c>
      <c r="V11" s="32">
        <f t="shared" ca="1" si="7"/>
        <v>31.7</v>
      </c>
      <c r="W11" s="32">
        <f t="shared" ca="1" si="7"/>
        <v>30.3</v>
      </c>
      <c r="X11" s="32">
        <f t="shared" ca="1" si="7"/>
        <v>40.700000000000003</v>
      </c>
      <c r="Y11" s="32">
        <f t="shared" ca="1" si="7"/>
        <v>28.7</v>
      </c>
      <c r="Z11" s="98">
        <f t="shared" ca="1" si="13"/>
        <v>34.65</v>
      </c>
      <c r="AA11" s="98">
        <f t="shared" ca="1" si="2"/>
        <v>26.680499999999999</v>
      </c>
      <c r="AB11" s="98">
        <f t="shared" ca="1" si="14"/>
        <v>7.3948999624434304</v>
      </c>
      <c r="AC11" s="99">
        <v>12</v>
      </c>
      <c r="AD11" s="99">
        <f t="shared" ca="1" si="15"/>
        <v>12</v>
      </c>
      <c r="AE11" s="107">
        <f t="shared" ca="1" si="3"/>
        <v>2.7357585535314111</v>
      </c>
      <c r="AF11" s="105">
        <f t="shared" ca="1" si="11"/>
        <v>1</v>
      </c>
      <c r="AG11" s="105">
        <f t="shared" ca="1" si="16"/>
        <v>1</v>
      </c>
      <c r="AH11" s="5">
        <f t="shared" si="4"/>
        <v>453500</v>
      </c>
      <c r="AI11" s="3">
        <f t="shared" si="5"/>
        <v>283500</v>
      </c>
      <c r="AJ11" s="4">
        <f>SUMPRODUCT(--('background 118-no2-2010'!$B$6:$B$950=AH11),--('background 118-no2-2010'!$C$6:$C$950=AI11),('background 118-no2-2010'!$F$6:$F$950))</f>
        <v>9.7232380000000003</v>
      </c>
      <c r="AK11" s="97">
        <f t="shared" ca="1" si="6"/>
        <v>22.925949069576482</v>
      </c>
    </row>
    <row r="12" spans="1:37" ht="15.75" customHeight="1">
      <c r="A12" s="37" t="s">
        <v>191</v>
      </c>
      <c r="B12" s="44" t="s">
        <v>192</v>
      </c>
      <c r="C12" s="40" t="str">
        <f t="shared" ca="1" si="0"/>
        <v>26 Market Street Lutterworth</v>
      </c>
      <c r="D12" s="40" t="s">
        <v>174</v>
      </c>
      <c r="E12" s="40" t="s">
        <v>175</v>
      </c>
      <c r="F12" s="106">
        <v>454497</v>
      </c>
      <c r="G12" s="37">
        <v>284618</v>
      </c>
      <c r="H12" s="40">
        <v>5</v>
      </c>
      <c r="I12" s="95" t="s">
        <v>176</v>
      </c>
      <c r="J12" s="39" t="s">
        <v>158</v>
      </c>
      <c r="K12" s="39">
        <v>1.6</v>
      </c>
      <c r="L12" s="39">
        <v>4.8</v>
      </c>
      <c r="M12" s="38" t="s">
        <v>158</v>
      </c>
      <c r="N12" s="32">
        <f t="shared" ca="1" si="7"/>
        <v>41</v>
      </c>
      <c r="O12" s="32">
        <f t="shared" ca="1" si="7"/>
        <v>30.6</v>
      </c>
      <c r="P12" s="32">
        <f t="shared" ca="1" si="7"/>
        <v>38.799999999999997</v>
      </c>
      <c r="Q12" s="32">
        <f t="shared" ca="1" si="7"/>
        <v>33.5</v>
      </c>
      <c r="R12" s="32">
        <f t="shared" ca="1" si="7"/>
        <v>16.3</v>
      </c>
      <c r="S12" s="32">
        <f t="shared" ca="1" si="7"/>
        <v>27.4</v>
      </c>
      <c r="T12" s="32">
        <f t="shared" ca="1" si="7"/>
        <v>27.1</v>
      </c>
      <c r="U12" s="32">
        <f t="shared" ca="1" si="7"/>
        <v>34.6</v>
      </c>
      <c r="V12" s="32">
        <f t="shared" ca="1" si="7"/>
        <v>29.7</v>
      </c>
      <c r="W12" s="32">
        <f t="shared" ca="1" si="7"/>
        <v>27.9</v>
      </c>
      <c r="X12" s="32">
        <f t="shared" ca="1" si="7"/>
        <v>28.7</v>
      </c>
      <c r="Y12" s="32">
        <f t="shared" ca="1" si="7"/>
        <v>22.5</v>
      </c>
      <c r="Z12" s="98">
        <f t="shared" ca="1" si="13"/>
        <v>29.841666666666665</v>
      </c>
      <c r="AA12" s="98">
        <f t="shared" ca="1" si="2"/>
        <v>22.978083333333334</v>
      </c>
      <c r="AB12" s="98">
        <f t="shared" ca="1" si="14"/>
        <v>6.7231565007318972</v>
      </c>
      <c r="AC12" s="99">
        <v>12</v>
      </c>
      <c r="AD12" s="99">
        <f t="shared" ca="1" si="15"/>
        <v>12</v>
      </c>
      <c r="AE12" s="107">
        <f t="shared" ca="1" si="3"/>
        <v>2.4872456689096554</v>
      </c>
      <c r="AF12" s="105">
        <f t="shared" ca="1" si="11"/>
        <v>1</v>
      </c>
      <c r="AG12" s="105">
        <f t="shared" ca="1" si="16"/>
        <v>1</v>
      </c>
      <c r="AH12" s="5">
        <f t="shared" si="4"/>
        <v>453500</v>
      </c>
      <c r="AI12" s="3">
        <f t="shared" si="5"/>
        <v>284500</v>
      </c>
      <c r="AJ12" s="4">
        <f>SUMPRODUCT(--('background 118-no2-2010'!$B$6:$B$950=AH12),--('background 118-no2-2010'!$C$6:$C$950=AI12),('background 118-no2-2010'!$F$6:$F$950))</f>
        <v>10.1534</v>
      </c>
      <c r="AK12" s="97">
        <f t="shared" ca="1" si="6"/>
        <v>21.890787443970471</v>
      </c>
    </row>
    <row r="13" spans="1:37" ht="15.75" customHeight="1">
      <c r="A13" s="37" t="s">
        <v>193</v>
      </c>
      <c r="B13" s="44" t="s">
        <v>194</v>
      </c>
      <c r="C13" s="40" t="str">
        <f t="shared" ca="1" si="0"/>
        <v>24 Rugby Road Lutterworth</v>
      </c>
      <c r="D13" s="40" t="s">
        <v>174</v>
      </c>
      <c r="E13" s="40" t="s">
        <v>175</v>
      </c>
      <c r="F13" s="106">
        <v>454432</v>
      </c>
      <c r="G13" s="37">
        <v>284229</v>
      </c>
      <c r="H13" s="40">
        <v>13</v>
      </c>
      <c r="I13" s="95" t="s">
        <v>176</v>
      </c>
      <c r="J13" s="39" t="s">
        <v>158</v>
      </c>
      <c r="K13" s="39">
        <v>0</v>
      </c>
      <c r="L13" s="39">
        <v>2</v>
      </c>
      <c r="M13" s="38" t="s">
        <v>158</v>
      </c>
      <c r="N13" s="32">
        <f t="shared" ca="1" si="7"/>
        <v>46.8</v>
      </c>
      <c r="O13" s="32">
        <f t="shared" ca="1" si="7"/>
        <v>40.6</v>
      </c>
      <c r="P13" s="32">
        <f t="shared" ca="1" si="7"/>
        <v>37.5</v>
      </c>
      <c r="Q13" s="32">
        <f t="shared" ca="1" si="7"/>
        <v>17.5</v>
      </c>
      <c r="R13" s="32">
        <f t="shared" ca="1" si="7"/>
        <v>30.4</v>
      </c>
      <c r="S13" s="32">
        <f t="shared" ca="1" si="7"/>
        <v>33.1</v>
      </c>
      <c r="T13" s="32">
        <f t="shared" ca="1" si="7"/>
        <v>31.1</v>
      </c>
      <c r="U13" s="32">
        <f t="shared" ca="1" si="7"/>
        <v>26.2</v>
      </c>
      <c r="V13" s="32">
        <f t="shared" ca="1" si="7"/>
        <v>27.2</v>
      </c>
      <c r="W13" s="32">
        <f t="shared" ca="1" si="7"/>
        <v>28.2</v>
      </c>
      <c r="X13" s="32">
        <f t="shared" ca="1" si="7"/>
        <v>32.200000000000003</v>
      </c>
      <c r="Y13" s="32">
        <f t="shared" ca="1" si="7"/>
        <v>27.3</v>
      </c>
      <c r="Z13" s="98">
        <f t="shared" ca="1" si="13"/>
        <v>31.508333333333329</v>
      </c>
      <c r="AA13" s="98">
        <f t="shared" ca="1" si="2"/>
        <v>24.261416666666666</v>
      </c>
      <c r="AB13" s="98">
        <f t="shared" ca="1" si="14"/>
        <v>7.5584339808206691</v>
      </c>
      <c r="AC13" s="99">
        <v>12</v>
      </c>
      <c r="AD13" s="99">
        <f t="shared" ca="1" si="15"/>
        <v>12</v>
      </c>
      <c r="AE13" s="107">
        <f t="shared" ca="1" si="3"/>
        <v>2.7962583022556742</v>
      </c>
      <c r="AF13" s="105">
        <f t="shared" ca="1" si="11"/>
        <v>1</v>
      </c>
      <c r="AG13" s="105">
        <f t="shared" ca="1" si="16"/>
        <v>1</v>
      </c>
      <c r="AH13" s="5">
        <f t="shared" si="4"/>
        <v>453500</v>
      </c>
      <c r="AI13" s="3">
        <f t="shared" si="5"/>
        <v>283500</v>
      </c>
      <c r="AJ13" s="4">
        <f>SUMPRODUCT(--('background 118-no2-2010'!$B$6:$B$950=AH13),--('background 118-no2-2010'!$C$6:$C$950=AI13),('background 118-no2-2010'!$F$6:$F$950))</f>
        <v>9.7232380000000003</v>
      </c>
      <c r="AK13" s="97" t="str">
        <f t="shared" si="6"/>
        <v/>
      </c>
    </row>
    <row r="14" spans="1:37" ht="15.75" customHeight="1">
      <c r="A14" s="37" t="s">
        <v>195</v>
      </c>
      <c r="B14" s="44" t="s">
        <v>196</v>
      </c>
      <c r="C14" s="40" t="str">
        <f t="shared" ca="1" si="0"/>
        <v>17 Rugby road Lutterworth</v>
      </c>
      <c r="D14" s="40" t="s">
        <v>174</v>
      </c>
      <c r="E14" s="40" t="s">
        <v>175</v>
      </c>
      <c r="F14" s="106">
        <v>454476</v>
      </c>
      <c r="G14" s="37">
        <v>284178</v>
      </c>
      <c r="H14" s="40">
        <v>7</v>
      </c>
      <c r="I14" s="95" t="s">
        <v>176</v>
      </c>
      <c r="J14" s="39" t="s">
        <v>158</v>
      </c>
      <c r="K14" s="39">
        <v>3.7</v>
      </c>
      <c r="L14" s="39">
        <v>5.2</v>
      </c>
      <c r="M14" s="38" t="s">
        <v>158</v>
      </c>
      <c r="N14" s="32">
        <f t="shared" ca="1" si="7"/>
        <v>37.1</v>
      </c>
      <c r="O14" s="32">
        <f t="shared" ca="1" si="7"/>
        <v>27.9</v>
      </c>
      <c r="P14" s="32">
        <f t="shared" ca="1" si="7"/>
        <v>36.5</v>
      </c>
      <c r="Q14" s="32">
        <f t="shared" ca="1" si="7"/>
        <v>28.8</v>
      </c>
      <c r="R14" s="32">
        <f t="shared" ca="1" si="7"/>
        <v>24</v>
      </c>
      <c r="S14" s="32" t="str">
        <f t="shared" ca="1" si="7"/>
        <v/>
      </c>
      <c r="T14" s="32">
        <f t="shared" ca="1" si="7"/>
        <v>26.3</v>
      </c>
      <c r="U14" s="32">
        <f t="shared" ca="1" si="7"/>
        <v>29.7</v>
      </c>
      <c r="V14" s="32">
        <f t="shared" ca="1" si="7"/>
        <v>30.2</v>
      </c>
      <c r="W14" s="32">
        <f t="shared" ca="1" si="7"/>
        <v>27.4</v>
      </c>
      <c r="X14" s="32">
        <f t="shared" ca="1" si="7"/>
        <v>34</v>
      </c>
      <c r="Y14" s="32">
        <f t="shared" ca="1" si="7"/>
        <v>26.5</v>
      </c>
      <c r="Z14" s="98">
        <f t="shared" ca="1" si="13"/>
        <v>29.854545454545452</v>
      </c>
      <c r="AA14" s="98">
        <f t="shared" ca="1" si="2"/>
        <v>22.988</v>
      </c>
      <c r="AB14" s="98">
        <f t="shared" ca="1" si="14"/>
        <v>4.2791035594768552</v>
      </c>
      <c r="AC14" s="99">
        <v>12</v>
      </c>
      <c r="AD14" s="99">
        <f t="shared" ca="1" si="15"/>
        <v>11</v>
      </c>
      <c r="AE14" s="107">
        <f t="shared" ca="1" si="3"/>
        <v>1.6534556099688922</v>
      </c>
      <c r="AF14" s="105">
        <f t="shared" ca="1" si="11"/>
        <v>0.91666666666666663</v>
      </c>
      <c r="AG14" s="105">
        <f t="shared" ca="1" si="16"/>
        <v>0.91666666666666663</v>
      </c>
      <c r="AH14" s="5">
        <f t="shared" si="4"/>
        <v>453500</v>
      </c>
      <c r="AI14" s="3">
        <f t="shared" si="5"/>
        <v>283500</v>
      </c>
      <c r="AJ14" s="4">
        <f>SUMPRODUCT(--('background 118-no2-2010'!$B$6:$B$950=AH14),--('background 118-no2-2010'!$C$6:$C$950=AI14),('background 118-no2-2010'!$F$6:$F$950))</f>
        <v>9.7232380000000003</v>
      </c>
      <c r="AK14" s="98">
        <f t="shared" ca="1" si="6"/>
        <v>20.836472844047901</v>
      </c>
    </row>
    <row r="15" spans="1:37" ht="19.5" customHeight="1">
      <c r="A15" s="37" t="s">
        <v>197</v>
      </c>
      <c r="B15" s="36" t="s">
        <v>198</v>
      </c>
      <c r="C15" s="36" t="str">
        <f t="shared" ca="1" si="0"/>
        <v>Spencerdene main street theddingworth</v>
      </c>
      <c r="D15" s="36" t="s">
        <v>199</v>
      </c>
      <c r="E15" s="40" t="s">
        <v>175</v>
      </c>
      <c r="F15" s="106">
        <v>466535</v>
      </c>
      <c r="G15" s="37">
        <v>285545</v>
      </c>
      <c r="H15" s="40">
        <v>18</v>
      </c>
      <c r="I15" s="95" t="s">
        <v>176</v>
      </c>
      <c r="J15" s="39" t="s">
        <v>179</v>
      </c>
      <c r="K15" s="39">
        <v>1.2</v>
      </c>
      <c r="L15" s="39">
        <v>0.2</v>
      </c>
      <c r="M15" s="38" t="s">
        <v>179</v>
      </c>
      <c r="N15" s="32">
        <f t="shared" ca="1" si="7"/>
        <v>23.1</v>
      </c>
      <c r="O15" s="32">
        <f t="shared" ca="1" si="7"/>
        <v>15.5</v>
      </c>
      <c r="P15" s="32">
        <f t="shared" ca="1" si="7"/>
        <v>18.2</v>
      </c>
      <c r="Q15" s="32">
        <f t="shared" ca="1" si="7"/>
        <v>13.8</v>
      </c>
      <c r="R15" s="32">
        <f t="shared" ca="1" si="7"/>
        <v>14.8</v>
      </c>
      <c r="S15" s="32">
        <f t="shared" ca="1" si="7"/>
        <v>14.2</v>
      </c>
      <c r="T15" s="32">
        <f t="shared" ca="1" si="7"/>
        <v>14.1</v>
      </c>
      <c r="U15" s="32">
        <f t="shared" ca="1" si="7"/>
        <v>14.5</v>
      </c>
      <c r="V15" s="32">
        <f t="shared" ca="1" si="7"/>
        <v>19.899999999999999</v>
      </c>
      <c r="W15" s="32">
        <f t="shared" ca="1" si="7"/>
        <v>23.1</v>
      </c>
      <c r="X15" s="32">
        <f t="shared" ca="1" si="7"/>
        <v>14.9</v>
      </c>
      <c r="Y15" s="32">
        <f t="shared" ca="1" si="7"/>
        <v>16.8</v>
      </c>
      <c r="Z15" s="98">
        <f t="shared" ca="1" si="13"/>
        <v>16.908333333333335</v>
      </c>
      <c r="AA15" s="98">
        <f t="shared" ca="1" si="2"/>
        <v>13.019416666666668</v>
      </c>
      <c r="AB15" s="98">
        <f t="shared" ca="1" si="14"/>
        <v>3.4171913861674321</v>
      </c>
      <c r="AC15" s="99">
        <v>12</v>
      </c>
      <c r="AD15" s="99">
        <f t="shared" ca="1" si="15"/>
        <v>12</v>
      </c>
      <c r="AE15" s="107">
        <f t="shared" ref="AE15:AE21" ca="1" si="17">CONFIDENCE(1-$AB$2, AB15, AD15)</f>
        <v>1.2641970292012488</v>
      </c>
      <c r="AF15" s="103">
        <f t="shared" ref="AF15:AF21" ca="1" si="18">AD15/AC15</f>
        <v>1</v>
      </c>
      <c r="AG15" s="103">
        <f t="shared" ca="1" si="16"/>
        <v>1</v>
      </c>
      <c r="AH15" s="5">
        <f t="shared" si="4"/>
        <v>465500</v>
      </c>
      <c r="AI15" s="3">
        <f t="shared" si="5"/>
        <v>285500</v>
      </c>
      <c r="AJ15" s="4">
        <f>SUMPRODUCT(--('background 118-no2-2010'!$B$6:$B$950=AH15),--('background 118-no2-2010'!$C$6:$C$950=AI15),('background 118-no2-2010'!$F$6:$F$950))</f>
        <v>7.2904109999999998</v>
      </c>
      <c r="AK15" s="97">
        <f t="shared" ca="1" si="6"/>
        <v>11.322921476119546</v>
      </c>
    </row>
    <row r="16" spans="1:37" ht="15.75" customHeight="1" thickBot="1">
      <c r="A16" s="37" t="s">
        <v>200</v>
      </c>
      <c r="B16" s="36" t="s">
        <v>201</v>
      </c>
      <c r="C16" s="36" t="str">
        <f t="shared" ca="1" si="0"/>
        <v>Homeside main street Theddingworth</v>
      </c>
      <c r="D16" s="36" t="s">
        <v>199</v>
      </c>
      <c r="E16" s="40" t="s">
        <v>175</v>
      </c>
      <c r="F16" s="106">
        <v>466651</v>
      </c>
      <c r="G16" s="37">
        <v>285607</v>
      </c>
      <c r="H16" s="40">
        <v>6</v>
      </c>
      <c r="I16" s="95" t="s">
        <v>202</v>
      </c>
      <c r="J16" s="39" t="s">
        <v>179</v>
      </c>
      <c r="K16" s="39">
        <v>0.2</v>
      </c>
      <c r="L16" s="39">
        <v>1.4</v>
      </c>
      <c r="M16" s="38" t="s">
        <v>158</v>
      </c>
      <c r="N16" s="32">
        <f t="shared" ca="1" si="7"/>
        <v>34.5</v>
      </c>
      <c r="O16" s="32">
        <f t="shared" ca="1" si="7"/>
        <v>23.8</v>
      </c>
      <c r="P16" s="32">
        <f t="shared" ca="1" si="7"/>
        <v>22.5</v>
      </c>
      <c r="Q16" s="32">
        <f t="shared" ca="1" si="7"/>
        <v>21</v>
      </c>
      <c r="R16" s="32">
        <f t="shared" ca="1" si="7"/>
        <v>17.2</v>
      </c>
      <c r="S16" s="32">
        <f t="shared" ca="1" si="7"/>
        <v>16.5</v>
      </c>
      <c r="T16" s="32">
        <f t="shared" ca="1" si="7"/>
        <v>18.3</v>
      </c>
      <c r="U16" s="32">
        <f t="shared" ca="1" si="7"/>
        <v>22.2</v>
      </c>
      <c r="V16" s="32">
        <f t="shared" ca="1" si="7"/>
        <v>16.3</v>
      </c>
      <c r="W16" s="32">
        <f t="shared" ca="1" si="7"/>
        <v>16.399999999999999</v>
      </c>
      <c r="X16" s="32">
        <f t="shared" ca="1" si="7"/>
        <v>21.3</v>
      </c>
      <c r="Y16" s="32">
        <f t="shared" ca="1" si="7"/>
        <v>11.4</v>
      </c>
      <c r="Z16" s="98">
        <f t="shared" ca="1" si="13"/>
        <v>20.116666666666671</v>
      </c>
      <c r="AA16" s="98">
        <f t="shared" ca="1" si="2"/>
        <v>15.489833333333337</v>
      </c>
      <c r="AB16" s="98">
        <f ca="1">STDEV(N16:Y16)</f>
        <v>5.7358257443629572</v>
      </c>
      <c r="AC16" s="99">
        <v>12</v>
      </c>
      <c r="AD16" s="99">
        <f ca="1">COUNT(N16:Y16)</f>
        <v>12</v>
      </c>
      <c r="AE16" s="107">
        <f t="shared" ca="1" si="17"/>
        <v>2.1219806111510557</v>
      </c>
      <c r="AF16" s="103">
        <f t="shared" ca="1" si="18"/>
        <v>1</v>
      </c>
      <c r="AG16" s="103">
        <f t="shared" ref="AG16:AG21" ca="1" si="19">AD16/12</f>
        <v>1</v>
      </c>
      <c r="AH16" s="9">
        <f t="shared" si="4"/>
        <v>465500</v>
      </c>
      <c r="AI16" s="10">
        <f t="shared" si="5"/>
        <v>285500</v>
      </c>
      <c r="AJ16" s="11">
        <f>SUMPRODUCT(--('background 118-no2-2010'!$B$6:$B$950=AH16),--('background 118-no2-2010'!$C$6:$C$950=AI16),('background 118-no2-2010'!$F$6:$F$950))</f>
        <v>7.2904109999999998</v>
      </c>
      <c r="AK16" s="108">
        <f t="shared" ca="1" si="6"/>
        <v>15.253120948899888</v>
      </c>
    </row>
    <row r="17" spans="1:37" ht="15.75" customHeight="1" thickBot="1">
      <c r="A17" s="37" t="s">
        <v>203</v>
      </c>
      <c r="B17" s="36" t="s">
        <v>204</v>
      </c>
      <c r="C17" s="36" t="str">
        <f t="shared" ca="1" si="0"/>
        <v>40 regent street lutterworth</v>
      </c>
      <c r="D17" s="36" t="s">
        <v>174</v>
      </c>
      <c r="E17" s="40" t="s">
        <v>175</v>
      </c>
      <c r="F17" s="106">
        <v>466651</v>
      </c>
      <c r="G17" s="37">
        <v>285607</v>
      </c>
      <c r="H17" s="40">
        <v>3</v>
      </c>
      <c r="I17" s="95" t="s">
        <v>202</v>
      </c>
      <c r="J17" s="39" t="s">
        <v>179</v>
      </c>
      <c r="K17" s="39">
        <v>0.2</v>
      </c>
      <c r="L17" s="39">
        <v>1.4</v>
      </c>
      <c r="M17" s="38" t="s">
        <v>158</v>
      </c>
      <c r="N17" s="32">
        <f t="shared" ca="1" si="7"/>
        <v>28.7</v>
      </c>
      <c r="O17" s="32">
        <f t="shared" ca="1" si="7"/>
        <v>18.600000000000001</v>
      </c>
      <c r="P17" s="32">
        <f t="shared" ca="1" si="7"/>
        <v>27.6</v>
      </c>
      <c r="Q17" s="32">
        <f t="shared" ca="1" si="7"/>
        <v>31.3</v>
      </c>
      <c r="R17" s="32" t="str">
        <f t="shared" ca="1" si="7"/>
        <v/>
      </c>
      <c r="S17" s="32">
        <f t="shared" ca="1" si="7"/>
        <v>14.5</v>
      </c>
      <c r="T17" s="32">
        <f t="shared" ca="1" si="7"/>
        <v>12.5</v>
      </c>
      <c r="U17" s="32">
        <f t="shared" ca="1" si="7"/>
        <v>16.2</v>
      </c>
      <c r="V17" s="32">
        <f t="shared" ca="1" si="7"/>
        <v>16.8</v>
      </c>
      <c r="W17" s="32">
        <f t="shared" ca="1" si="7"/>
        <v>18.7</v>
      </c>
      <c r="X17" s="32">
        <f t="shared" ca="1" si="7"/>
        <v>17.2</v>
      </c>
      <c r="Y17" s="32">
        <f t="shared" ca="1" si="7"/>
        <v>18</v>
      </c>
      <c r="Z17" s="98">
        <f t="shared" ca="1" si="13"/>
        <v>20.009090909090904</v>
      </c>
      <c r="AA17" s="98">
        <f t="shared" ca="1" si="2"/>
        <v>15.406999999999996</v>
      </c>
      <c r="AB17" s="98">
        <f t="shared" ref="AB17:AB21" ca="1" si="20">STDEV(N17:Y17)</f>
        <v>6.2274319820379613</v>
      </c>
      <c r="AC17" s="99">
        <v>12</v>
      </c>
      <c r="AD17" s="99">
        <f ca="1">COUNT(N17:Y17)</f>
        <v>11</v>
      </c>
      <c r="AE17" s="107">
        <f t="shared" ca="1" si="17"/>
        <v>2.4062942631047717</v>
      </c>
      <c r="AF17" s="103">
        <f t="shared" ca="1" si="18"/>
        <v>0.91666666666666663</v>
      </c>
      <c r="AG17" s="103">
        <f t="shared" ca="1" si="19"/>
        <v>0.91666666666666663</v>
      </c>
      <c r="AH17" s="9">
        <f t="shared" si="4"/>
        <v>465500</v>
      </c>
      <c r="AI17" s="10">
        <f t="shared" si="5"/>
        <v>285500</v>
      </c>
      <c r="AJ17" s="11">
        <f>SUMPRODUCT(--('background 118-no2-2010'!$B$6:$B$950=AH17),--('background 118-no2-2010'!$C$6:$C$950=AI17),('background 118-no2-2010'!$F$6:$F$950))</f>
        <v>7.2904109999999998</v>
      </c>
      <c r="AK17" s="108">
        <f t="shared" ca="1" si="6"/>
        <v>15.172678964011203</v>
      </c>
    </row>
    <row r="18" spans="1:37" ht="14.25" customHeight="1" thickBot="1">
      <c r="A18" s="37" t="s">
        <v>205</v>
      </c>
      <c r="B18" s="36" t="s">
        <v>206</v>
      </c>
      <c r="C18" s="36" t="str">
        <f t="shared" ca="1" si="0"/>
        <v xml:space="preserve">69 leicester road Kibworth </v>
      </c>
      <c r="D18" s="36" t="s">
        <v>182</v>
      </c>
      <c r="E18" s="40" t="s">
        <v>175</v>
      </c>
      <c r="F18" s="106">
        <v>467933</v>
      </c>
      <c r="G18" s="37">
        <v>294660</v>
      </c>
      <c r="H18" s="40">
        <v>8</v>
      </c>
      <c r="I18" s="95" t="s">
        <v>202</v>
      </c>
      <c r="J18" s="39" t="s">
        <v>179</v>
      </c>
      <c r="K18" s="39">
        <v>3.5</v>
      </c>
      <c r="L18" s="39">
        <v>4</v>
      </c>
      <c r="M18" s="38" t="s">
        <v>158</v>
      </c>
      <c r="N18" s="32">
        <f t="shared" ca="1" si="7"/>
        <v>49.8</v>
      </c>
      <c r="O18" s="32">
        <f t="shared" ca="1" si="7"/>
        <v>25.3</v>
      </c>
      <c r="P18" s="32">
        <f t="shared" ca="1" si="7"/>
        <v>32.9</v>
      </c>
      <c r="Q18" s="32">
        <f t="shared" ca="1" si="7"/>
        <v>32</v>
      </c>
      <c r="R18" s="32">
        <f t="shared" ca="1" si="7"/>
        <v>24.3</v>
      </c>
      <c r="S18" s="32">
        <f t="shared" ca="1" si="7"/>
        <v>23.4</v>
      </c>
      <c r="T18" s="32">
        <f t="shared" ca="1" si="7"/>
        <v>26.7</v>
      </c>
      <c r="U18" s="32" t="str">
        <f t="shared" ca="1" si="7"/>
        <v/>
      </c>
      <c r="V18" s="32">
        <f t="shared" ca="1" si="7"/>
        <v>29.6</v>
      </c>
      <c r="W18" s="32">
        <f t="shared" ca="1" si="7"/>
        <v>34.799999999999997</v>
      </c>
      <c r="X18" s="32">
        <f t="shared" ca="1" si="7"/>
        <v>37.799999999999997</v>
      </c>
      <c r="Y18" s="32">
        <f t="shared" ca="1" si="7"/>
        <v>25</v>
      </c>
      <c r="Z18" s="98">
        <f t="shared" ca="1" si="13"/>
        <v>31.054545454545458</v>
      </c>
      <c r="AA18" s="98">
        <f t="shared" ca="1" si="2"/>
        <v>23.912000000000003</v>
      </c>
      <c r="AB18" s="98">
        <f t="shared" ca="1" si="20"/>
        <v>7.812088534619086</v>
      </c>
      <c r="AC18" s="99">
        <v>12</v>
      </c>
      <c r="AD18" s="99">
        <f ca="1">COUNT(N18:Y18)</f>
        <v>11</v>
      </c>
      <c r="AE18" s="107">
        <f t="shared" ca="1" si="17"/>
        <v>3.0186092562617857</v>
      </c>
      <c r="AF18" s="103">
        <f t="shared" ca="1" si="18"/>
        <v>0.91666666666666663</v>
      </c>
      <c r="AG18" s="103">
        <f t="shared" ca="1" si="19"/>
        <v>0.91666666666666663</v>
      </c>
      <c r="AH18" s="9">
        <f t="shared" si="4"/>
        <v>466500</v>
      </c>
      <c r="AI18" s="10">
        <f t="shared" si="5"/>
        <v>294500</v>
      </c>
      <c r="AJ18" s="11">
        <f>SUMPRODUCT(--('background 118-no2-2010'!$B$6:$B$950=AH18),--('background 118-no2-2010'!$C$6:$C$950=AI18),('background 118-no2-2010'!$F$6:$F$950))</f>
        <v>8.7851710000000001</v>
      </c>
      <c r="AK18" s="108">
        <f t="shared" ca="1" si="6"/>
        <v>21.252581252468232</v>
      </c>
    </row>
    <row r="19" spans="1:37" ht="34.5" customHeight="1" thickBot="1">
      <c r="A19" s="37" t="s">
        <v>207</v>
      </c>
      <c r="B19" s="36" t="s">
        <v>208</v>
      </c>
      <c r="C19" s="36" t="str">
        <f t="shared" ca="1" si="0"/>
        <v xml:space="preserve">Alma House, Watling Street Claybrooke Parva </v>
      </c>
      <c r="D19" s="36" t="s">
        <v>209</v>
      </c>
      <c r="E19" s="40" t="s">
        <v>175</v>
      </c>
      <c r="F19" s="106">
        <v>448065</v>
      </c>
      <c r="G19" s="37">
        <v>287719</v>
      </c>
      <c r="H19" s="40">
        <v>19</v>
      </c>
      <c r="I19" s="95" t="s">
        <v>202</v>
      </c>
      <c r="J19" s="39" t="s">
        <v>179</v>
      </c>
      <c r="K19" s="39">
        <v>0</v>
      </c>
      <c r="L19" s="39">
        <v>7</v>
      </c>
      <c r="M19" s="38" t="s">
        <v>158</v>
      </c>
      <c r="N19" s="32">
        <f t="shared" ca="1" si="7"/>
        <v>34.5</v>
      </c>
      <c r="O19" s="32">
        <f t="shared" ca="1" si="7"/>
        <v>21</v>
      </c>
      <c r="P19" s="32">
        <f t="shared" ca="1" si="7"/>
        <v>30.3</v>
      </c>
      <c r="Q19" s="32">
        <f t="shared" ca="1" si="7"/>
        <v>24</v>
      </c>
      <c r="R19" s="32">
        <f t="shared" ca="1" si="7"/>
        <v>22.1</v>
      </c>
      <c r="S19" s="32">
        <f t="shared" ca="1" si="7"/>
        <v>18.899999999999999</v>
      </c>
      <c r="T19" s="32" t="str">
        <f t="shared" ca="1" si="7"/>
        <v/>
      </c>
      <c r="U19" s="32" t="str">
        <f t="shared" ca="1" si="7"/>
        <v/>
      </c>
      <c r="V19" s="32">
        <f t="shared" ca="1" si="7"/>
        <v>21.6</v>
      </c>
      <c r="W19" s="32"/>
      <c r="X19" s="32">
        <f t="shared" ca="1" si="7"/>
        <v>34</v>
      </c>
      <c r="Y19" s="32">
        <f t="shared" ca="1" si="7"/>
        <v>16.8</v>
      </c>
      <c r="Z19" s="98">
        <f t="shared" ca="1" si="13"/>
        <v>24.8</v>
      </c>
      <c r="AA19" s="98">
        <f t="shared" ca="1" si="2"/>
        <v>19.096</v>
      </c>
      <c r="AB19" s="98">
        <f t="shared" ca="1" si="20"/>
        <v>6.5230361029201696</v>
      </c>
      <c r="AC19" s="99">
        <v>12</v>
      </c>
      <c r="AD19" s="99">
        <f t="shared" ref="AD19:AD21" ca="1" si="21">COUNT(N19:Y19)</f>
        <v>9</v>
      </c>
      <c r="AE19" s="107">
        <f t="shared" ca="1" si="17"/>
        <v>2.7865357099337644</v>
      </c>
      <c r="AF19" s="103">
        <f t="shared" ca="1" si="18"/>
        <v>0.75</v>
      </c>
      <c r="AG19" s="103">
        <f t="shared" ca="1" si="19"/>
        <v>0.75</v>
      </c>
      <c r="AH19" s="9">
        <f t="shared" si="4"/>
        <v>447500</v>
      </c>
      <c r="AI19" s="10">
        <f t="shared" si="5"/>
        <v>287500</v>
      </c>
      <c r="AJ19" s="11">
        <f>SUMPRODUCT(--('background 118-no2-2010'!$B$6:$B$950=AH19),--('background 118-no2-2010'!$C$6:$C$950=AI19),('background 118-no2-2010'!$F$6:$F$950))</f>
        <v>12.24602</v>
      </c>
      <c r="AK19" s="108" t="str">
        <f t="shared" si="6"/>
        <v/>
      </c>
    </row>
    <row r="20" spans="1:37" ht="26.25" customHeight="1" thickBot="1">
      <c r="A20" s="37" t="s">
        <v>210</v>
      </c>
      <c r="B20" s="36" t="s">
        <v>211</v>
      </c>
      <c r="C20" s="36" t="str">
        <f t="shared" ca="1" si="0"/>
        <v>sign post outside White House Farm Watling street</v>
      </c>
      <c r="D20" s="36" t="s">
        <v>209</v>
      </c>
      <c r="E20" s="40" t="s">
        <v>175</v>
      </c>
      <c r="F20" s="106">
        <v>448948</v>
      </c>
      <c r="G20" s="37">
        <v>286554</v>
      </c>
      <c r="H20" s="40">
        <v>20</v>
      </c>
      <c r="I20" s="95" t="s">
        <v>202</v>
      </c>
      <c r="J20" s="39" t="s">
        <v>179</v>
      </c>
      <c r="K20" s="39">
        <v>14</v>
      </c>
      <c r="L20" s="39">
        <v>1</v>
      </c>
      <c r="M20" s="38" t="s">
        <v>158</v>
      </c>
      <c r="N20" s="32">
        <f t="shared" ca="1" si="7"/>
        <v>33.700000000000003</v>
      </c>
      <c r="O20" s="32">
        <f t="shared" ca="1" si="7"/>
        <v>21.7</v>
      </c>
      <c r="P20" s="32">
        <f t="shared" ca="1" si="7"/>
        <v>26.3</v>
      </c>
      <c r="Q20" s="32">
        <f t="shared" ca="1" si="7"/>
        <v>18.8</v>
      </c>
      <c r="R20" s="32">
        <f t="shared" ca="1" si="7"/>
        <v>18.3</v>
      </c>
      <c r="S20" s="32">
        <f t="shared" ca="1" si="7"/>
        <v>19</v>
      </c>
      <c r="T20" s="32">
        <f t="shared" ca="1" si="7"/>
        <v>21.7</v>
      </c>
      <c r="U20" s="109">
        <f t="shared" ca="1" si="7"/>
        <v>19.7</v>
      </c>
      <c r="V20" s="32">
        <f t="shared" ca="1" si="7"/>
        <v>19.100000000000001</v>
      </c>
      <c r="W20" s="32">
        <f t="shared" ca="1" si="7"/>
        <v>22.4</v>
      </c>
      <c r="X20" s="32">
        <f t="shared" ca="1" si="7"/>
        <v>24.9</v>
      </c>
      <c r="Y20" s="32">
        <f t="shared" ca="1" si="7"/>
        <v>21.6</v>
      </c>
      <c r="Z20" s="98">
        <f t="shared" ca="1" si="13"/>
        <v>22.266666666666666</v>
      </c>
      <c r="AA20" s="98">
        <f t="shared" ca="1" si="2"/>
        <v>17.145333333333333</v>
      </c>
      <c r="AB20" s="98">
        <f t="shared" ca="1" si="20"/>
        <v>4.3700079744744009</v>
      </c>
      <c r="AC20" s="99">
        <v>12</v>
      </c>
      <c r="AD20" s="99">
        <f t="shared" ca="1" si="21"/>
        <v>12</v>
      </c>
      <c r="AE20" s="107">
        <f t="shared" ca="1" si="17"/>
        <v>1.6166934990177391</v>
      </c>
      <c r="AF20" s="103">
        <f t="shared" ca="1" si="18"/>
        <v>1</v>
      </c>
      <c r="AG20" s="103">
        <f t="shared" ca="1" si="19"/>
        <v>1</v>
      </c>
      <c r="AH20" s="9">
        <f t="shared" si="4"/>
        <v>447500</v>
      </c>
      <c r="AI20" s="10">
        <f t="shared" si="5"/>
        <v>286500</v>
      </c>
      <c r="AJ20" s="11">
        <f>SUMPRODUCT(--('background 118-no2-2010'!$B$6:$B$950=AH20),--('background 118-no2-2010'!$C$6:$C$950=AI20),('background 118-no2-2010'!$F$6:$F$950))</f>
        <v>11.9747</v>
      </c>
      <c r="AK20" s="108">
        <f t="shared" ca="1" si="6"/>
        <v>14.323325145244585</v>
      </c>
    </row>
    <row r="21" spans="1:37" ht="26.25" customHeight="1" thickBot="1">
      <c r="A21" s="37" t="s">
        <v>212</v>
      </c>
      <c r="B21" s="36" t="s">
        <v>213</v>
      </c>
      <c r="C21" s="36" t="str">
        <f t="shared" ca="1" si="0"/>
        <v>sign outside 64 Leicester Road Kibworth</v>
      </c>
      <c r="D21" s="36" t="s">
        <v>182</v>
      </c>
      <c r="E21" s="40" t="s">
        <v>175</v>
      </c>
      <c r="F21" s="106">
        <v>468143</v>
      </c>
      <c r="G21" s="37">
        <v>294351</v>
      </c>
      <c r="H21" s="40">
        <v>14</v>
      </c>
      <c r="I21" s="95" t="s">
        <v>202</v>
      </c>
      <c r="J21" s="39" t="s">
        <v>179</v>
      </c>
      <c r="K21" s="39">
        <v>0.5</v>
      </c>
      <c r="L21" s="39">
        <v>2.2999999999999998</v>
      </c>
      <c r="M21" s="38" t="s">
        <v>158</v>
      </c>
      <c r="N21" s="32">
        <f t="shared" ca="1" si="7"/>
        <v>62.3</v>
      </c>
      <c r="O21" s="32">
        <f t="shared" ca="1" si="7"/>
        <v>56.4</v>
      </c>
      <c r="P21" s="32">
        <f t="shared" ca="1" si="7"/>
        <v>50.5</v>
      </c>
      <c r="Q21" s="32">
        <f t="shared" ca="1" si="7"/>
        <v>44.6</v>
      </c>
      <c r="R21" s="32">
        <f t="shared" ca="1" si="7"/>
        <v>47.9</v>
      </c>
      <c r="S21" s="32">
        <f t="shared" ca="1" si="7"/>
        <v>52.3</v>
      </c>
      <c r="T21" s="32">
        <f t="shared" ca="1" si="7"/>
        <v>49.6</v>
      </c>
      <c r="U21" s="109">
        <f t="shared" ca="1" si="7"/>
        <v>49.7</v>
      </c>
      <c r="V21" s="32">
        <f t="shared" ca="1" si="7"/>
        <v>52</v>
      </c>
      <c r="W21" s="32">
        <f t="shared" ca="1" si="7"/>
        <v>51.9</v>
      </c>
      <c r="X21" s="32">
        <f t="shared" ca="1" si="7"/>
        <v>41.2</v>
      </c>
      <c r="Y21" s="32">
        <f t="shared" ca="1" si="7"/>
        <v>18.100000000000001</v>
      </c>
      <c r="Z21" s="98">
        <f t="shared" ca="1" si="13"/>
        <v>48.041666666666679</v>
      </c>
      <c r="AA21" s="98">
        <f t="shared" ca="1" si="2"/>
        <v>36.992083333333341</v>
      </c>
      <c r="AB21" s="98">
        <f t="shared" ca="1" si="20"/>
        <v>10.8219018941247</v>
      </c>
      <c r="AC21" s="99">
        <v>12</v>
      </c>
      <c r="AD21" s="99">
        <f t="shared" ca="1" si="21"/>
        <v>12</v>
      </c>
      <c r="AE21" s="107">
        <f t="shared" ca="1" si="17"/>
        <v>4.0035850143599427</v>
      </c>
      <c r="AF21" s="103">
        <f t="shared" ca="1" si="18"/>
        <v>1</v>
      </c>
      <c r="AG21" s="103">
        <f t="shared" ca="1" si="19"/>
        <v>1</v>
      </c>
      <c r="AH21" s="9">
        <f t="shared" si="4"/>
        <v>467500</v>
      </c>
      <c r="AI21" s="10">
        <f t="shared" si="5"/>
        <v>293500</v>
      </c>
      <c r="AJ21" s="11">
        <f>SUMPRODUCT(--('background 118-no2-2010'!$B$6:$B$950=AH21),--('background 118-no2-2010'!$C$6:$C$950=AI21),('background 118-no2-2010'!$F$6:$F$950))</f>
        <v>8.4468010000000007</v>
      </c>
      <c r="AK21" s="108">
        <f t="shared" ca="1" si="6"/>
        <v>35.632128430935254</v>
      </c>
    </row>
    <row r="22" spans="1:37" ht="26.25" customHeight="1" thickBot="1">
      <c r="A22" s="37" t="s">
        <v>214</v>
      </c>
      <c r="B22" s="36" t="s">
        <v>215</v>
      </c>
      <c r="C22" s="36" t="str">
        <f>'(09)'!B23</f>
        <v xml:space="preserve">lamppost outside 78 leicester road kibworth </v>
      </c>
      <c r="D22" s="36" t="s">
        <v>182</v>
      </c>
      <c r="E22" s="40" t="s">
        <v>175</v>
      </c>
      <c r="F22" s="106">
        <v>468022</v>
      </c>
      <c r="G22" s="37">
        <v>294450</v>
      </c>
      <c r="H22" s="40">
        <v>12</v>
      </c>
      <c r="I22" s="95" t="s">
        <v>202</v>
      </c>
      <c r="J22" s="39" t="s">
        <v>179</v>
      </c>
      <c r="K22" s="39">
        <v>3.1</v>
      </c>
      <c r="L22" s="39">
        <v>6.4</v>
      </c>
      <c r="M22" s="38" t="s">
        <v>158</v>
      </c>
      <c r="N22" s="32">
        <f t="shared" ca="1" si="7"/>
        <v>55.5</v>
      </c>
      <c r="O22" s="32">
        <f t="shared" ca="1" si="7"/>
        <v>39.700000000000003</v>
      </c>
      <c r="P22" s="32">
        <f t="shared" ca="1" si="7"/>
        <v>43.2</v>
      </c>
      <c r="Q22" s="32">
        <f t="shared" ca="1" si="7"/>
        <v>36.6</v>
      </c>
      <c r="R22" s="32">
        <f t="shared" ca="1" si="7"/>
        <v>37.6</v>
      </c>
      <c r="S22" s="32">
        <f t="shared" ca="1" si="7"/>
        <v>40.700000000000003</v>
      </c>
      <c r="T22" s="32">
        <f t="shared" ca="1" si="7"/>
        <v>40.299999999999997</v>
      </c>
      <c r="U22" s="109">
        <f t="shared" ca="1" si="7"/>
        <v>14.7</v>
      </c>
      <c r="V22" s="32">
        <f t="shared" ref="V22:Y37" ca="1" si="22">IF(ISNUMBER(INDIRECT("'"&amp;V$2&amp;"'!H"&amp;($H22+11)))=TRUE,INDIRECT("'"&amp;V$2&amp;"'!H"&amp;($H22+11)),"")</f>
        <v>36.4</v>
      </c>
      <c r="W22" s="32">
        <f t="shared" ca="1" si="22"/>
        <v>32.6</v>
      </c>
      <c r="X22" s="32">
        <f t="shared" ca="1" si="22"/>
        <v>35.799999999999997</v>
      </c>
      <c r="Y22" s="32">
        <f t="shared" ca="1" si="22"/>
        <v>28</v>
      </c>
      <c r="Z22" s="98">
        <f t="shared" ref="Z22:Z23" ca="1" si="23">AVERAGE(N22:Y22)</f>
        <v>36.758333333333333</v>
      </c>
      <c r="AA22" s="98">
        <f t="shared" ref="AA22:AA23" ca="1" si="24">Z22*$Z$2</f>
        <v>28.303916666666666</v>
      </c>
      <c r="AB22" s="98">
        <f t="shared" ref="AB22:AB23" ca="1" si="25">STDEV(N22:Y22)</f>
        <v>9.5908534394478941</v>
      </c>
      <c r="AC22" s="99">
        <v>12</v>
      </c>
      <c r="AD22" s="99">
        <f t="shared" ref="AD22:AD23" ca="1" si="26">COUNT(N22:Y22)</f>
        <v>12</v>
      </c>
      <c r="AE22" s="107">
        <f t="shared" ref="AE22:AE23" ca="1" si="27">CONFIDENCE(1-$AB$2, AB22, AD22)</f>
        <v>3.5481560894525002</v>
      </c>
      <c r="AF22" s="103">
        <f t="shared" ref="AF22:AF23" ca="1" si="28">AD22/AC22</f>
        <v>1</v>
      </c>
      <c r="AG22" s="103">
        <f t="shared" ref="AG22:AG23" ca="1" si="29">AD22/12</f>
        <v>1</v>
      </c>
      <c r="AH22" s="9">
        <f t="shared" si="4"/>
        <v>467500</v>
      </c>
      <c r="AI22" s="10">
        <f t="shared" si="5"/>
        <v>293500</v>
      </c>
      <c r="AJ22" s="11">
        <f>SUMPRODUCT(--('background 118-no2-2010'!$B$6:$B$950=AH22),--('background 118-no2-2010'!$C$6:$C$950=AI22),('background 118-no2-2010'!$F$6:$F$950))</f>
        <v>8.4468010000000007</v>
      </c>
      <c r="AK22" s="108">
        <f t="shared" ca="1" si="6"/>
        <v>25.778285313560925</v>
      </c>
    </row>
    <row r="23" spans="1:37" ht="26.25" customHeight="1" thickBot="1">
      <c r="A23" s="37" t="s">
        <v>216</v>
      </c>
      <c r="B23" s="36" t="s">
        <v>217</v>
      </c>
      <c r="C23" s="36" t="str">
        <f>'(09)'!B26</f>
        <v xml:space="preserve">signpost just north of 11 Leicester road Kibworth </v>
      </c>
      <c r="D23" s="36" t="s">
        <v>182</v>
      </c>
      <c r="E23" s="40" t="s">
        <v>175</v>
      </c>
      <c r="F23" s="106">
        <v>468309</v>
      </c>
      <c r="G23" s="37">
        <v>294352</v>
      </c>
      <c r="H23" s="40">
        <v>15</v>
      </c>
      <c r="I23" s="95" t="s">
        <v>202</v>
      </c>
      <c r="J23" s="39" t="s">
        <v>179</v>
      </c>
      <c r="K23" s="39">
        <v>0</v>
      </c>
      <c r="L23" s="39">
        <v>1.4</v>
      </c>
      <c r="M23" s="38" t="s">
        <v>158</v>
      </c>
      <c r="N23" s="32">
        <f t="shared" ca="1" si="7"/>
        <v>43.6</v>
      </c>
      <c r="O23" s="32">
        <f t="shared" ca="1" si="7"/>
        <v>32.6</v>
      </c>
      <c r="P23" s="32">
        <f t="shared" ca="1" si="7"/>
        <v>43.9</v>
      </c>
      <c r="Q23" s="32">
        <f t="shared" ca="1" si="7"/>
        <v>33.5</v>
      </c>
      <c r="R23" s="32">
        <f t="shared" ca="1" si="7"/>
        <v>31.9</v>
      </c>
      <c r="S23" s="32">
        <f t="shared" ca="1" si="7"/>
        <v>34.799999999999997</v>
      </c>
      <c r="T23" s="32">
        <f t="shared" ca="1" si="7"/>
        <v>32.9</v>
      </c>
      <c r="U23" s="109">
        <f t="shared" ca="1" si="7"/>
        <v>32.799999999999997</v>
      </c>
      <c r="V23" s="32">
        <f t="shared" ca="1" si="22"/>
        <v>36.9</v>
      </c>
      <c r="W23" s="32">
        <f t="shared" ca="1" si="22"/>
        <v>37.5</v>
      </c>
      <c r="X23" s="32">
        <f t="shared" ca="1" si="22"/>
        <v>41.5</v>
      </c>
      <c r="Y23" s="32">
        <f t="shared" ca="1" si="22"/>
        <v>30.3</v>
      </c>
      <c r="Z23" s="98">
        <f t="shared" ca="1" si="23"/>
        <v>36.016666666666666</v>
      </c>
      <c r="AA23" s="98">
        <f t="shared" ca="1" si="24"/>
        <v>27.732833333333332</v>
      </c>
      <c r="AB23" s="98">
        <f t="shared" ca="1" si="25"/>
        <v>4.6892203913644224</v>
      </c>
      <c r="AC23" s="99">
        <v>12</v>
      </c>
      <c r="AD23" s="99">
        <f t="shared" ca="1" si="26"/>
        <v>12</v>
      </c>
      <c r="AE23" s="107">
        <f t="shared" ca="1" si="27"/>
        <v>1.7347867936309846</v>
      </c>
      <c r="AF23" s="103">
        <f t="shared" ca="1" si="28"/>
        <v>1</v>
      </c>
      <c r="AG23" s="103">
        <f t="shared" ca="1" si="29"/>
        <v>1</v>
      </c>
      <c r="AH23" s="9">
        <f t="shared" si="4"/>
        <v>467500</v>
      </c>
      <c r="AI23" s="10">
        <f t="shared" si="5"/>
        <v>293500</v>
      </c>
      <c r="AJ23" s="11">
        <f>SUMPRODUCT(--('background 118-no2-2010'!$B$6:$B$950=AH23),--('background 118-no2-2010'!$C$6:$C$950=AI23),('background 118-no2-2010'!$F$6:$F$950))</f>
        <v>8.4468010000000007</v>
      </c>
      <c r="AK23" s="108" t="str">
        <f t="shared" si="6"/>
        <v/>
      </c>
    </row>
    <row r="24" spans="1:37" ht="26.25" customHeight="1" thickBot="1">
      <c r="A24" s="37" t="s">
        <v>218</v>
      </c>
      <c r="B24" s="36" t="s">
        <v>219</v>
      </c>
      <c r="C24" s="36" t="str">
        <f>'(11)'!B27</f>
        <v xml:space="preserve">pizza Express st marys road </v>
      </c>
      <c r="D24" s="36" t="s">
        <v>220</v>
      </c>
      <c r="E24" s="40" t="s">
        <v>175</v>
      </c>
      <c r="F24" s="106">
        <v>473749</v>
      </c>
      <c r="G24" s="37">
        <v>287214</v>
      </c>
      <c r="H24" s="40">
        <v>16</v>
      </c>
      <c r="I24" s="95" t="s">
        <v>202</v>
      </c>
      <c r="J24" s="39" t="s">
        <v>179</v>
      </c>
      <c r="K24" s="39">
        <v>0</v>
      </c>
      <c r="L24" s="39">
        <v>1.4</v>
      </c>
      <c r="M24" s="38" t="s">
        <v>158</v>
      </c>
      <c r="N24" s="32">
        <f t="shared" ca="1" si="7"/>
        <v>38</v>
      </c>
      <c r="O24" s="32">
        <f t="shared" ca="1" si="7"/>
        <v>27.1</v>
      </c>
      <c r="P24" s="32">
        <f t="shared" ca="1" si="7"/>
        <v>33.5</v>
      </c>
      <c r="Q24" s="32">
        <f t="shared" ca="1" si="7"/>
        <v>23</v>
      </c>
      <c r="R24" s="32">
        <f t="shared" ca="1" si="7"/>
        <v>22.2</v>
      </c>
      <c r="S24" s="32">
        <f t="shared" ca="1" si="7"/>
        <v>23.4</v>
      </c>
      <c r="T24" s="32">
        <f t="shared" ca="1" si="7"/>
        <v>24.1</v>
      </c>
      <c r="U24" s="109">
        <f t="shared" ca="1" si="7"/>
        <v>20.6</v>
      </c>
      <c r="V24" s="32">
        <f t="shared" ca="1" si="22"/>
        <v>24.3</v>
      </c>
      <c r="W24" s="32">
        <f t="shared" ca="1" si="22"/>
        <v>25</v>
      </c>
      <c r="X24" s="32">
        <f ca="1">IF(ISNUMBER(INDIRECT("'"&amp;X$2&amp;"'!H"&amp;($H24+11)))=TRUE,INDIRECT("'"&amp;X$2&amp;"'!H"&amp;($H24+11)),"")</f>
        <v>28.4</v>
      </c>
      <c r="Y24" s="32">
        <f t="shared" ca="1" si="22"/>
        <v>24.1</v>
      </c>
      <c r="Z24" s="98">
        <f t="shared" ref="Z24" ca="1" si="30">AVERAGE(N24:Y24)</f>
        <v>26.141666666666666</v>
      </c>
      <c r="AA24" s="98">
        <f t="shared" ref="AA24" ca="1" si="31">Z24*$Z$2</f>
        <v>20.129083333333334</v>
      </c>
      <c r="AB24" s="98">
        <f t="shared" ref="AB24" ca="1" si="32">STDEV(N24:Y24)</f>
        <v>5.0222157973499506</v>
      </c>
      <c r="AC24" s="99">
        <v>12</v>
      </c>
      <c r="AD24" s="99">
        <f t="shared" ref="AD24" ca="1" si="33">COUNT(N24:Y24)</f>
        <v>12</v>
      </c>
      <c r="AE24" s="107">
        <f t="shared" ref="AE24" ca="1" si="34">CONFIDENCE(1-$AB$2, AB24, AD24)</f>
        <v>1.857979133600187</v>
      </c>
      <c r="AF24" s="103">
        <f t="shared" ref="AF24" ca="1" si="35">AD24/AC24</f>
        <v>1</v>
      </c>
      <c r="AG24" s="103">
        <f t="shared" ref="AG24" ca="1" si="36">AD24/12</f>
        <v>1</v>
      </c>
      <c r="AH24" s="9">
        <f t="shared" si="4"/>
        <v>472500</v>
      </c>
      <c r="AI24" s="10">
        <f t="shared" si="5"/>
        <v>286500</v>
      </c>
      <c r="AJ24" s="11">
        <f>SUMPRODUCT(--('background 118-no2-2010'!$B$6:$B$950=AH24),--('background 118-no2-2010'!$C$6:$C$950=AI24),('background 118-no2-2010'!$F$6:$F$950))</f>
        <v>8.7545669999999998</v>
      </c>
      <c r="AK24" s="108" t="str">
        <f t="shared" si="6"/>
        <v/>
      </c>
    </row>
    <row r="25" spans="1:37" ht="26.25" customHeight="1" thickBot="1">
      <c r="A25" s="37" t="s">
        <v>221</v>
      </c>
      <c r="B25" s="36" t="s">
        <v>222</v>
      </c>
      <c r="C25" s="36" t="str">
        <f>'(12)'!B32</f>
        <v>coach and horse kibworth</v>
      </c>
      <c r="D25" s="36" t="s">
        <v>182</v>
      </c>
      <c r="E25" s="40" t="s">
        <v>175</v>
      </c>
      <c r="F25" s="106">
        <v>468403</v>
      </c>
      <c r="G25" s="37">
        <v>294298</v>
      </c>
      <c r="H25" s="40">
        <v>21</v>
      </c>
      <c r="I25" s="95" t="s">
        <v>202</v>
      </c>
      <c r="J25" s="39" t="s">
        <v>179</v>
      </c>
      <c r="K25" s="39">
        <v>2.2000000000000002</v>
      </c>
      <c r="L25" s="39">
        <v>2.5</v>
      </c>
      <c r="M25" s="38" t="s">
        <v>158</v>
      </c>
      <c r="N25" s="32">
        <f t="shared" ca="1" si="7"/>
        <v>33.200000000000003</v>
      </c>
      <c r="O25" s="32">
        <f t="shared" ca="1" si="7"/>
        <v>19.100000000000001</v>
      </c>
      <c r="P25" s="32">
        <f t="shared" ca="1" si="7"/>
        <v>26.5</v>
      </c>
      <c r="Q25" s="32">
        <f t="shared" ca="1" si="7"/>
        <v>18.600000000000001</v>
      </c>
      <c r="R25" s="32">
        <f t="shared" ca="1" si="7"/>
        <v>14.9</v>
      </c>
      <c r="S25" s="32">
        <f t="shared" ca="1" si="7"/>
        <v>22.5</v>
      </c>
      <c r="T25" s="32">
        <f t="shared" ca="1" si="7"/>
        <v>17.100000000000001</v>
      </c>
      <c r="U25" s="109">
        <f t="shared" ca="1" si="7"/>
        <v>19.100000000000001</v>
      </c>
      <c r="V25" s="32">
        <f t="shared" ca="1" si="22"/>
        <v>15.1</v>
      </c>
      <c r="W25" s="32">
        <f t="shared" ca="1" si="22"/>
        <v>20.9</v>
      </c>
      <c r="X25" s="32">
        <f t="shared" ref="X25:Y38" ca="1" si="37">IF(ISNUMBER(INDIRECT("'"&amp;X$2&amp;"'!H"&amp;($H25+11)))=TRUE,INDIRECT("'"&amp;X$2&amp;"'!H"&amp;($H25+11)),"")</f>
        <v>1.8</v>
      </c>
      <c r="Y25" s="32">
        <f t="shared" ca="1" si="22"/>
        <v>13.4</v>
      </c>
      <c r="Z25" s="98">
        <f t="shared" ref="Z25:Z27" ca="1" si="38">AVERAGE(N25:Y25)</f>
        <v>18.516666666666669</v>
      </c>
      <c r="AA25" s="98">
        <f t="shared" ref="AA25:AA27" ca="1" si="39">Z25*$Z$2</f>
        <v>14.257833333333336</v>
      </c>
      <c r="AB25" s="98">
        <f t="shared" ref="AB25:AB27" ca="1" si="40">STDEV(N25:Y25)</f>
        <v>7.5916022184005465</v>
      </c>
      <c r="AC25" s="99">
        <v>12</v>
      </c>
      <c r="AD25" s="99">
        <f t="shared" ref="AD25:AD27" ca="1" si="41">COUNT(N25:Y25)</f>
        <v>12</v>
      </c>
      <c r="AE25" s="107">
        <f t="shared" ref="AE25:AE27" ca="1" si="42">CONFIDENCE(1-$AB$2, AB25, AD25)</f>
        <v>2.8085289604289501</v>
      </c>
      <c r="AF25" s="103">
        <f t="shared" ref="AF25:AF27" ca="1" si="43">AD25/AC25</f>
        <v>1</v>
      </c>
      <c r="AG25" s="103">
        <f t="shared" ref="AG25:AG27" ca="1" si="44">AD25/12</f>
        <v>1</v>
      </c>
      <c r="AH25" s="9">
        <f t="shared" si="4"/>
        <v>467500</v>
      </c>
      <c r="AI25" s="10">
        <f t="shared" si="5"/>
        <v>293500</v>
      </c>
      <c r="AJ25" s="11">
        <f>SUMPRODUCT(--('background 118-no2-2010'!$B$6:$B$950=AH25),--('background 118-no2-2010'!$C$6:$C$950=AI25),('background 118-no2-2010'!$F$6:$F$950))</f>
        <v>8.4468010000000007</v>
      </c>
      <c r="AK25" s="108">
        <f t="shared" ca="1" si="6"/>
        <v>13.351072249014621</v>
      </c>
    </row>
    <row r="26" spans="1:37" ht="26.25" customHeight="1" thickBot="1">
      <c r="A26" s="37" t="s">
        <v>223</v>
      </c>
      <c r="B26" s="36" t="s">
        <v>224</v>
      </c>
      <c r="C26" s="36" t="str">
        <f>'(12)'!B33</f>
        <v>lamppost 29 church road kibworth</v>
      </c>
      <c r="D26" s="36" t="s">
        <v>182</v>
      </c>
      <c r="E26" s="40" t="s">
        <v>175</v>
      </c>
      <c r="F26" s="106">
        <v>468412</v>
      </c>
      <c r="G26" s="37">
        <v>294218</v>
      </c>
      <c r="H26" s="40">
        <v>22</v>
      </c>
      <c r="I26" s="95" t="s">
        <v>202</v>
      </c>
      <c r="J26" s="39" t="s">
        <v>179</v>
      </c>
      <c r="K26" s="39">
        <v>10.199999999999999</v>
      </c>
      <c r="L26" s="39">
        <v>2</v>
      </c>
      <c r="M26" s="38" t="s">
        <v>158</v>
      </c>
      <c r="N26" s="32">
        <f t="shared" ref="N26:U38" ca="1" si="45">IF(ISNUMBER(INDIRECT("'"&amp;N$2&amp;"'!H"&amp;($H26+11)))=TRUE,INDIRECT("'"&amp;N$2&amp;"'!H"&amp;($H26+11)),"")</f>
        <v>28.7</v>
      </c>
      <c r="O26" s="32">
        <f t="shared" ca="1" si="45"/>
        <v>19.899999999999999</v>
      </c>
      <c r="P26" s="32">
        <f t="shared" ca="1" si="45"/>
        <v>20.3</v>
      </c>
      <c r="Q26" s="32">
        <f t="shared" ca="1" si="45"/>
        <v>17.3</v>
      </c>
      <c r="R26" s="32">
        <f t="shared" ca="1" si="45"/>
        <v>13.5</v>
      </c>
      <c r="S26" s="32">
        <f t="shared" ca="1" si="45"/>
        <v>16.7</v>
      </c>
      <c r="T26" s="32">
        <f t="shared" ca="1" si="45"/>
        <v>14.3</v>
      </c>
      <c r="U26" s="109">
        <f t="shared" ca="1" si="45"/>
        <v>13.1</v>
      </c>
      <c r="V26" s="32">
        <f t="shared" ca="1" si="22"/>
        <v>15.7</v>
      </c>
      <c r="W26" s="32">
        <f t="shared" ca="1" si="22"/>
        <v>19.5</v>
      </c>
      <c r="X26" s="32">
        <f t="shared" ca="1" si="37"/>
        <v>22.1</v>
      </c>
      <c r="Y26" s="32">
        <f t="shared" ca="1" si="22"/>
        <v>15.2</v>
      </c>
      <c r="Z26" s="98">
        <f t="shared" ca="1" si="38"/>
        <v>18.024999999999995</v>
      </c>
      <c r="AA26" s="98">
        <f t="shared" ca="1" si="39"/>
        <v>13.879249999999997</v>
      </c>
      <c r="AB26" s="98">
        <f t="shared" ca="1" si="40"/>
        <v>4.4282409805495382</v>
      </c>
      <c r="AC26" s="99">
        <v>12</v>
      </c>
      <c r="AD26" s="99">
        <f t="shared" ca="1" si="41"/>
        <v>12</v>
      </c>
      <c r="AE26" s="107">
        <f t="shared" ca="1" si="42"/>
        <v>1.638236920196795</v>
      </c>
      <c r="AF26" s="103">
        <f t="shared" ca="1" si="43"/>
        <v>1</v>
      </c>
      <c r="AG26" s="103">
        <f t="shared" ca="1" si="44"/>
        <v>1</v>
      </c>
      <c r="AH26" s="9">
        <f t="shared" si="4"/>
        <v>467500</v>
      </c>
      <c r="AI26" s="10">
        <f t="shared" si="5"/>
        <v>293500</v>
      </c>
      <c r="AJ26" s="11">
        <f>SUMPRODUCT(--('background 118-no2-2010'!$B$6:$B$950=AH26),--('background 118-no2-2010'!$C$6:$C$950=AI26),('background 118-no2-2010'!$F$6:$F$950))</f>
        <v>8.4468010000000007</v>
      </c>
      <c r="AK26" s="108">
        <f t="shared" ca="1" si="6"/>
        <v>11.577971364147071</v>
      </c>
    </row>
    <row r="27" spans="1:37" ht="26.25" customHeight="1" thickBot="1">
      <c r="A27" s="37" t="s">
        <v>225</v>
      </c>
      <c r="B27" s="36" t="s">
        <v>226</v>
      </c>
      <c r="C27" s="36" t="str">
        <f>'(12)'!B34</f>
        <v>106 main street kibworth</v>
      </c>
      <c r="D27" s="36" t="s">
        <v>182</v>
      </c>
      <c r="E27" s="40" t="s">
        <v>175</v>
      </c>
      <c r="F27" s="106">
        <v>468027</v>
      </c>
      <c r="G27" s="37">
        <v>294570</v>
      </c>
      <c r="H27" s="40">
        <v>23</v>
      </c>
      <c r="I27" s="95" t="s">
        <v>202</v>
      </c>
      <c r="J27" s="39" t="s">
        <v>179</v>
      </c>
      <c r="K27" s="39">
        <v>0</v>
      </c>
      <c r="L27" s="39">
        <v>1.7</v>
      </c>
      <c r="M27" s="38" t="s">
        <v>158</v>
      </c>
      <c r="N27" s="32">
        <f t="shared" ca="1" si="45"/>
        <v>18.399999999999999</v>
      </c>
      <c r="O27" s="32">
        <f t="shared" ca="1" si="45"/>
        <v>23.6</v>
      </c>
      <c r="P27" s="32">
        <f t="shared" ca="1" si="45"/>
        <v>19</v>
      </c>
      <c r="Q27" s="32">
        <f t="shared" ca="1" si="45"/>
        <v>15.8</v>
      </c>
      <c r="R27" s="32">
        <f t="shared" ca="1" si="45"/>
        <v>17.600000000000001</v>
      </c>
      <c r="S27" s="32">
        <f t="shared" ca="1" si="45"/>
        <v>17.3</v>
      </c>
      <c r="T27" s="32">
        <f t="shared" ca="1" si="45"/>
        <v>16.600000000000001</v>
      </c>
      <c r="U27" s="109">
        <f t="shared" ca="1" si="45"/>
        <v>37.200000000000003</v>
      </c>
      <c r="V27" s="32">
        <f t="shared" ca="1" si="22"/>
        <v>20.399999999999999</v>
      </c>
      <c r="W27" s="32">
        <f t="shared" ca="1" si="22"/>
        <v>22.7</v>
      </c>
      <c r="X27" s="32">
        <f t="shared" ca="1" si="37"/>
        <v>26.3</v>
      </c>
      <c r="Y27" s="32">
        <f t="shared" ca="1" si="22"/>
        <v>21.1</v>
      </c>
      <c r="Z27" s="98">
        <f t="shared" ca="1" si="38"/>
        <v>21.333333333333332</v>
      </c>
      <c r="AA27" s="98">
        <f t="shared" ca="1" si="39"/>
        <v>16.426666666666666</v>
      </c>
      <c r="AB27" s="98">
        <f t="shared" ca="1" si="40"/>
        <v>5.8901046962964392</v>
      </c>
      <c r="AC27" s="99">
        <v>12</v>
      </c>
      <c r="AD27" s="99">
        <f t="shared" ca="1" si="41"/>
        <v>12</v>
      </c>
      <c r="AE27" s="107">
        <f t="shared" ca="1" si="42"/>
        <v>2.1790564288802279</v>
      </c>
      <c r="AF27" s="103">
        <f t="shared" ca="1" si="43"/>
        <v>1</v>
      </c>
      <c r="AG27" s="103">
        <f t="shared" ca="1" si="44"/>
        <v>1</v>
      </c>
      <c r="AH27" s="9">
        <f t="shared" si="4"/>
        <v>467500</v>
      </c>
      <c r="AI27" s="10">
        <f t="shared" si="5"/>
        <v>294500</v>
      </c>
      <c r="AJ27" s="11">
        <f>SUMPRODUCT(--('background 118-no2-2010'!$B$6:$B$950=AH27),--('background 118-no2-2010'!$C$6:$C$950=AI27),('background 118-no2-2010'!$F$6:$F$950))</f>
        <v>9.5540400000000005</v>
      </c>
      <c r="AK27" s="108" t="str">
        <f t="shared" si="6"/>
        <v/>
      </c>
    </row>
    <row r="28" spans="1:37" ht="26.25" customHeight="1" thickBot="1">
      <c r="A28" s="37" t="s">
        <v>227</v>
      </c>
      <c r="B28" s="36" t="s">
        <v>228</v>
      </c>
      <c r="C28" s="36" t="str">
        <f>'(12)'!B35</f>
        <v>lampost outside 52 Leicester Road</v>
      </c>
      <c r="D28" s="36" t="s">
        <v>182</v>
      </c>
      <c r="E28" s="40" t="s">
        <v>175</v>
      </c>
      <c r="F28" s="106">
        <v>468982</v>
      </c>
      <c r="G28" s="37">
        <v>293824</v>
      </c>
      <c r="H28" s="40">
        <v>24</v>
      </c>
      <c r="I28" s="95" t="s">
        <v>202</v>
      </c>
      <c r="J28" s="39" t="s">
        <v>179</v>
      </c>
      <c r="K28" s="39">
        <v>9</v>
      </c>
      <c r="L28" s="39">
        <v>2.2000000000000002</v>
      </c>
      <c r="M28" s="38" t="s">
        <v>158</v>
      </c>
      <c r="N28" s="32">
        <f t="shared" ca="1" si="45"/>
        <v>28.9</v>
      </c>
      <c r="O28" s="32">
        <f t="shared" ca="1" si="45"/>
        <v>21.9</v>
      </c>
      <c r="P28" s="32">
        <f t="shared" ca="1" si="45"/>
        <v>27</v>
      </c>
      <c r="Q28" s="32">
        <f t="shared" ca="1" si="45"/>
        <v>15.6</v>
      </c>
      <c r="R28" s="32">
        <f t="shared" ca="1" si="45"/>
        <v>13.7</v>
      </c>
      <c r="S28" s="32">
        <f t="shared" ca="1" si="45"/>
        <v>13.9</v>
      </c>
      <c r="T28" s="32">
        <f t="shared" ca="1" si="45"/>
        <v>14.7</v>
      </c>
      <c r="U28" s="109">
        <f t="shared" ca="1" si="45"/>
        <v>17.399999999999999</v>
      </c>
      <c r="V28" s="32">
        <f t="shared" ca="1" si="22"/>
        <v>18.3</v>
      </c>
      <c r="W28" s="32">
        <f t="shared" ca="1" si="22"/>
        <v>17.7</v>
      </c>
      <c r="X28" s="32">
        <f t="shared" ca="1" si="37"/>
        <v>13.7</v>
      </c>
      <c r="Y28" s="32">
        <f t="shared" ca="1" si="22"/>
        <v>12.8</v>
      </c>
      <c r="Z28" s="98">
        <f t="shared" ref="Z28:Z35" ca="1" si="46">AVERAGE(N28:Y28)</f>
        <v>17.966666666666665</v>
      </c>
      <c r="AA28" s="98">
        <f t="shared" ref="AA28:AA35" ca="1" si="47">Z28*$Z$2</f>
        <v>13.834333333333332</v>
      </c>
      <c r="AB28" s="98">
        <f t="shared" ref="AB28:AB35" ca="1" si="48">STDEV(N28:Y28)</f>
        <v>5.3345074465192805</v>
      </c>
      <c r="AC28" s="99">
        <v>12</v>
      </c>
      <c r="AD28" s="99">
        <f t="shared" ref="AD28:AD35" ca="1" si="49">COUNT(N28:Y28)</f>
        <v>12</v>
      </c>
      <c r="AE28" s="107">
        <f t="shared" ref="AE28:AE35" ca="1" si="50">CONFIDENCE(1-$AB$2, AB28, AD28)</f>
        <v>1.9735120758645106</v>
      </c>
      <c r="AF28" s="103">
        <f t="shared" ref="AF28:AF38" ca="1" si="51">AD28/AC28</f>
        <v>1</v>
      </c>
      <c r="AG28" s="103">
        <f t="shared" ref="AG28:AG35" ca="1" si="52">AD28/12</f>
        <v>1</v>
      </c>
      <c r="AH28" s="9">
        <f t="shared" si="4"/>
        <v>467500</v>
      </c>
      <c r="AI28" s="10">
        <f t="shared" si="5"/>
        <v>293500</v>
      </c>
      <c r="AJ28" s="11">
        <f>SUMPRODUCT(--('background 118-no2-2010'!$B$6:$B$950=AH28),--('background 118-no2-2010'!$C$6:$C$950=AI28),('background 118-no2-2010'!$F$6:$F$950))</f>
        <v>8.4468010000000007</v>
      </c>
      <c r="AK28" s="108">
        <f t="shared" ca="1" si="6"/>
        <v>11.733402606329346</v>
      </c>
    </row>
    <row r="29" spans="1:37" ht="26.25" customHeight="1" thickBot="1">
      <c r="A29" s="37" t="s">
        <v>229</v>
      </c>
      <c r="B29" s="36" t="s">
        <v>230</v>
      </c>
      <c r="C29" s="36" t="str">
        <f>'(12)'!B36</f>
        <v xml:space="preserve">road sign on leicester road, rear of 9 Milestone Close </v>
      </c>
      <c r="D29" s="36" t="s">
        <v>182</v>
      </c>
      <c r="E29" s="40" t="s">
        <v>175</v>
      </c>
      <c r="F29" s="106">
        <v>469037</v>
      </c>
      <c r="G29" s="37">
        <v>293796</v>
      </c>
      <c r="H29" s="40">
        <v>25</v>
      </c>
      <c r="I29" s="95" t="s">
        <v>202</v>
      </c>
      <c r="J29" s="39" t="s">
        <v>179</v>
      </c>
      <c r="K29" s="39">
        <v>12</v>
      </c>
      <c r="L29" s="39">
        <v>2</v>
      </c>
      <c r="M29" s="38" t="s">
        <v>158</v>
      </c>
      <c r="N29" s="32">
        <f t="shared" ca="1" si="45"/>
        <v>32.200000000000003</v>
      </c>
      <c r="O29" s="32" t="str">
        <f t="shared" ca="1" si="45"/>
        <v/>
      </c>
      <c r="P29" s="32">
        <f t="shared" ca="1" si="45"/>
        <v>32.200000000000003</v>
      </c>
      <c r="Q29" s="32">
        <f t="shared" ca="1" si="45"/>
        <v>20.3</v>
      </c>
      <c r="R29" s="32" t="str">
        <f t="shared" ca="1" si="45"/>
        <v/>
      </c>
      <c r="S29" s="32">
        <f t="shared" ca="1" si="45"/>
        <v>17.8</v>
      </c>
      <c r="T29" s="32">
        <f t="shared" ca="1" si="45"/>
        <v>18.399999999999999</v>
      </c>
      <c r="U29" s="109">
        <f t="shared" ca="1" si="45"/>
        <v>22.8</v>
      </c>
      <c r="V29" s="32">
        <f t="shared" ca="1" si="22"/>
        <v>17.600000000000001</v>
      </c>
      <c r="W29" s="32">
        <f t="shared" ca="1" si="22"/>
        <v>21.5</v>
      </c>
      <c r="X29" s="32">
        <f t="shared" ca="1" si="37"/>
        <v>27.1</v>
      </c>
      <c r="Y29" s="32">
        <f t="shared" ca="1" si="22"/>
        <v>16.600000000000001</v>
      </c>
      <c r="Z29" s="98">
        <f t="shared" ca="1" si="46"/>
        <v>22.65</v>
      </c>
      <c r="AA29" s="98">
        <f t="shared" ca="1" si="47"/>
        <v>17.4405</v>
      </c>
      <c r="AB29" s="98">
        <f t="shared" ca="1" si="48"/>
        <v>5.8950544244024332</v>
      </c>
      <c r="AC29" s="99">
        <v>12</v>
      </c>
      <c r="AD29" s="99">
        <f t="shared" ca="1" si="49"/>
        <v>10</v>
      </c>
      <c r="AE29" s="107">
        <f t="shared" ca="1" si="50"/>
        <v>2.3890426579939525</v>
      </c>
      <c r="AF29" s="103">
        <f t="shared" ca="1" si="51"/>
        <v>0.83333333333333337</v>
      </c>
      <c r="AG29" s="103">
        <f t="shared" ca="1" si="52"/>
        <v>0.83333333333333337</v>
      </c>
      <c r="AH29" s="9">
        <f t="shared" si="4"/>
        <v>468500</v>
      </c>
      <c r="AI29" s="10">
        <f t="shared" si="5"/>
        <v>293500</v>
      </c>
      <c r="AJ29" s="11">
        <f>SUMPRODUCT(--('background 118-no2-2010'!$B$6:$B$950=AH29),--('background 118-no2-2010'!$C$6:$C$950=AI29),('background 118-no2-2010'!$F$6:$F$950))</f>
        <v>9.3819350000000004</v>
      </c>
      <c r="AK29" s="108">
        <f t="shared" ca="1" si="6"/>
        <v>13.766947433268644</v>
      </c>
    </row>
    <row r="30" spans="1:37" ht="26.25" customHeight="1" thickBot="1">
      <c r="A30" s="37" t="s">
        <v>231</v>
      </c>
      <c r="B30" s="36" t="s">
        <v>232</v>
      </c>
      <c r="C30" s="36" t="str">
        <f>'(09)'!B37</f>
        <v>3 dunton road BA</v>
      </c>
      <c r="D30" s="36" t="s">
        <v>233</v>
      </c>
      <c r="E30" s="40" t="s">
        <v>175</v>
      </c>
      <c r="F30" s="106">
        <v>453583</v>
      </c>
      <c r="G30" s="37">
        <v>292002</v>
      </c>
      <c r="H30" s="40">
        <v>26</v>
      </c>
      <c r="I30" s="95" t="s">
        <v>202</v>
      </c>
      <c r="J30" s="39" t="s">
        <v>179</v>
      </c>
      <c r="K30" s="39">
        <v>2.9</v>
      </c>
      <c r="L30" s="39">
        <v>1.5</v>
      </c>
      <c r="M30" s="38" t="s">
        <v>234</v>
      </c>
      <c r="N30" s="32">
        <f t="shared" ca="1" si="45"/>
        <v>35.1</v>
      </c>
      <c r="O30" s="32">
        <f t="shared" ca="1" si="45"/>
        <v>25.7</v>
      </c>
      <c r="P30" s="32">
        <f t="shared" ca="1" si="45"/>
        <v>30.1</v>
      </c>
      <c r="Q30" s="32">
        <f t="shared" ca="1" si="45"/>
        <v>21.5</v>
      </c>
      <c r="R30" s="32">
        <f t="shared" ca="1" si="45"/>
        <v>18.399999999999999</v>
      </c>
      <c r="S30" s="32">
        <f t="shared" ca="1" si="45"/>
        <v>15.9</v>
      </c>
      <c r="T30" s="32">
        <f t="shared" ca="1" si="45"/>
        <v>17.399999999999999</v>
      </c>
      <c r="U30" s="109">
        <f t="shared" ca="1" si="45"/>
        <v>20.8</v>
      </c>
      <c r="V30" s="32">
        <f t="shared" ca="1" si="22"/>
        <v>18.600000000000001</v>
      </c>
      <c r="W30" s="32" t="str">
        <f t="shared" ca="1" si="22"/>
        <v/>
      </c>
      <c r="X30" s="32">
        <f t="shared" ca="1" si="37"/>
        <v>28.8</v>
      </c>
      <c r="Y30" s="32">
        <f t="shared" ca="1" si="22"/>
        <v>17.100000000000001</v>
      </c>
      <c r="Z30" s="98">
        <f t="shared" ca="1" si="46"/>
        <v>22.672727272727276</v>
      </c>
      <c r="AA30" s="98">
        <f t="shared" ca="1" si="47"/>
        <v>17.458000000000002</v>
      </c>
      <c r="AB30" s="98">
        <f t="shared" ca="1" si="48"/>
        <v>6.3305751569807382</v>
      </c>
      <c r="AC30" s="99">
        <v>12</v>
      </c>
      <c r="AD30" s="99">
        <f t="shared" ca="1" si="49"/>
        <v>11</v>
      </c>
      <c r="AE30" s="107">
        <f t="shared" ca="1" si="50"/>
        <v>2.446149026811399</v>
      </c>
      <c r="AF30" s="103">
        <f t="shared" ca="1" si="51"/>
        <v>0.91666666666666663</v>
      </c>
      <c r="AG30" s="103">
        <f t="shared" ca="1" si="52"/>
        <v>0.91666666666666663</v>
      </c>
      <c r="AH30" s="9">
        <f t="shared" si="4"/>
        <v>452500</v>
      </c>
      <c r="AI30" s="10">
        <f t="shared" si="5"/>
        <v>291500</v>
      </c>
      <c r="AJ30" s="11">
        <f>SUMPRODUCT(--('background 118-no2-2010'!$B$6:$B$950=AH30),--('background 118-no2-2010'!$C$6:$C$950=AI30),('background 118-no2-2010'!$F$6:$F$950))</f>
        <v>8.7278179999999992</v>
      </c>
      <c r="AK30" s="108">
        <f t="shared" ca="1" si="6"/>
        <v>15.396074275291735</v>
      </c>
    </row>
    <row r="31" spans="1:37" ht="26.25" customHeight="1" thickBot="1">
      <c r="A31" s="37" t="s">
        <v>235</v>
      </c>
      <c r="B31" s="36" t="s">
        <v>236</v>
      </c>
      <c r="C31" s="36" t="str">
        <f>'(09)'!B38</f>
        <v>16 Main Street, BA (on wooden pole outside the shop)</v>
      </c>
      <c r="D31" s="36" t="s">
        <v>233</v>
      </c>
      <c r="E31" s="40" t="s">
        <v>175</v>
      </c>
      <c r="F31" s="106">
        <v>453625</v>
      </c>
      <c r="G31" s="37">
        <v>291935</v>
      </c>
      <c r="H31" s="40">
        <v>27</v>
      </c>
      <c r="I31" s="95" t="s">
        <v>202</v>
      </c>
      <c r="J31" s="39" t="s">
        <v>179</v>
      </c>
      <c r="K31" s="39">
        <v>2</v>
      </c>
      <c r="L31" s="39">
        <v>0.2</v>
      </c>
      <c r="M31" s="38" t="s">
        <v>234</v>
      </c>
      <c r="N31" s="32">
        <f t="shared" ca="1" si="45"/>
        <v>31.4</v>
      </c>
      <c r="O31" s="32">
        <f t="shared" ca="1" si="45"/>
        <v>20</v>
      </c>
      <c r="P31" s="32">
        <f t="shared" ca="1" si="45"/>
        <v>27.2</v>
      </c>
      <c r="Q31" s="32">
        <f t="shared" ca="1" si="45"/>
        <v>15.6</v>
      </c>
      <c r="R31" s="32" t="str">
        <f t="shared" ca="1" si="45"/>
        <v/>
      </c>
      <c r="S31" s="32">
        <f t="shared" ca="1" si="45"/>
        <v>26</v>
      </c>
      <c r="T31" s="32" t="str">
        <f t="shared" ca="1" si="45"/>
        <v/>
      </c>
      <c r="U31" s="109" t="str">
        <f t="shared" ca="1" si="45"/>
        <v/>
      </c>
      <c r="V31" s="32">
        <f t="shared" ca="1" si="22"/>
        <v>15</v>
      </c>
      <c r="W31" s="32">
        <f t="shared" ca="1" si="22"/>
        <v>19.2</v>
      </c>
      <c r="X31" s="32">
        <f t="shared" ca="1" si="37"/>
        <v>20.3</v>
      </c>
      <c r="Y31" s="32">
        <f t="shared" ca="1" si="22"/>
        <v>15.6</v>
      </c>
      <c r="Z31" s="98">
        <f t="shared" ca="1" si="46"/>
        <v>21.144444444444442</v>
      </c>
      <c r="AA31" s="98">
        <f t="shared" ca="1" si="47"/>
        <v>16.281222222222222</v>
      </c>
      <c r="AB31" s="98">
        <f t="shared" ca="1" si="48"/>
        <v>5.8144456122469492</v>
      </c>
      <c r="AC31" s="99">
        <v>12</v>
      </c>
      <c r="AD31" s="99">
        <f t="shared" ca="1" si="49"/>
        <v>9</v>
      </c>
      <c r="AE31" s="107">
        <f t="shared" ca="1" si="50"/>
        <v>2.4838372923830039</v>
      </c>
      <c r="AF31" s="103">
        <f t="shared" ca="1" si="51"/>
        <v>0.75</v>
      </c>
      <c r="AG31" s="103">
        <f t="shared" ca="1" si="52"/>
        <v>0.75</v>
      </c>
      <c r="AH31" s="9">
        <f t="shared" si="4"/>
        <v>452500</v>
      </c>
      <c r="AI31" s="10">
        <f t="shared" si="5"/>
        <v>291500</v>
      </c>
      <c r="AJ31" s="11">
        <f>SUMPRODUCT(--('background 118-no2-2010'!$B$6:$B$950=AH31),--('background 118-no2-2010'!$C$6:$C$950=AI31),('background 118-no2-2010'!$F$6:$F$950))</f>
        <v>8.7278179999999992</v>
      </c>
      <c r="AK31" s="108">
        <f t="shared" ca="1" si="6"/>
        <v>13.524940938884679</v>
      </c>
    </row>
    <row r="32" spans="1:37" ht="26.25" customHeight="1" thickBot="1">
      <c r="A32" s="37" t="s">
        <v>237</v>
      </c>
      <c r="B32" s="36" t="s">
        <v>238</v>
      </c>
      <c r="C32" s="36" t="str">
        <f>'(09)'!B39</f>
        <v>lampost est of 5 Lutterworth road Walcote</v>
      </c>
      <c r="D32" s="36" t="s">
        <v>239</v>
      </c>
      <c r="E32" s="40" t="s">
        <v>175</v>
      </c>
      <c r="F32" s="106">
        <v>456575</v>
      </c>
      <c r="G32" s="37">
        <v>283605</v>
      </c>
      <c r="H32" s="40">
        <v>28</v>
      </c>
      <c r="I32" s="95" t="s">
        <v>202</v>
      </c>
      <c r="J32" s="39" t="s">
        <v>179</v>
      </c>
      <c r="K32" s="39">
        <v>3</v>
      </c>
      <c r="L32" s="39">
        <v>0.2</v>
      </c>
      <c r="M32" s="38" t="s">
        <v>158</v>
      </c>
      <c r="N32" s="32">
        <f t="shared" ca="1" si="45"/>
        <v>20</v>
      </c>
      <c r="O32" s="32">
        <f t="shared" ca="1" si="45"/>
        <v>18</v>
      </c>
      <c r="P32" s="32">
        <f t="shared" ca="1" si="45"/>
        <v>19.899999999999999</v>
      </c>
      <c r="Q32" s="32">
        <f t="shared" ca="1" si="45"/>
        <v>10.199999999999999</v>
      </c>
      <c r="R32" s="32">
        <f t="shared" ca="1" si="45"/>
        <v>14.9</v>
      </c>
      <c r="S32" s="32">
        <f t="shared" ca="1" si="45"/>
        <v>14.1</v>
      </c>
      <c r="T32" s="32">
        <f t="shared" ca="1" si="45"/>
        <v>15</v>
      </c>
      <c r="U32" s="109">
        <f t="shared" ca="1" si="45"/>
        <v>12.9</v>
      </c>
      <c r="V32" s="32">
        <f t="shared" ca="1" si="22"/>
        <v>16.7</v>
      </c>
      <c r="W32" s="32">
        <f t="shared" ca="1" si="22"/>
        <v>17.899999999999999</v>
      </c>
      <c r="X32" s="32">
        <f t="shared" ca="1" si="37"/>
        <v>19.2</v>
      </c>
      <c r="Y32" s="32">
        <f t="shared" ca="1" si="22"/>
        <v>18.100000000000001</v>
      </c>
      <c r="Z32" s="98">
        <f t="shared" ca="1" si="46"/>
        <v>16.408333333333331</v>
      </c>
      <c r="AA32" s="98">
        <f t="shared" ca="1" si="47"/>
        <v>12.634416666666665</v>
      </c>
      <c r="AB32" s="98">
        <f t="shared" ca="1" si="48"/>
        <v>3.0305890016578858</v>
      </c>
      <c r="AC32" s="99">
        <v>12</v>
      </c>
      <c r="AD32" s="99">
        <f t="shared" ca="1" si="49"/>
        <v>12</v>
      </c>
      <c r="AE32" s="107">
        <f t="shared" ca="1" si="50"/>
        <v>1.1211726765245207</v>
      </c>
      <c r="AF32" s="103">
        <f t="shared" ca="1" si="51"/>
        <v>1</v>
      </c>
      <c r="AG32" s="103">
        <f t="shared" ca="1" si="52"/>
        <v>1</v>
      </c>
      <c r="AH32" s="9">
        <f t="shared" si="4"/>
        <v>455500</v>
      </c>
      <c r="AI32" s="10">
        <f t="shared" si="5"/>
        <v>283500</v>
      </c>
      <c r="AJ32" s="11">
        <f>SUMPRODUCT(--('background 118-no2-2010'!$B$6:$B$950=AH32),--('background 118-no2-2010'!$C$6:$C$950=AI32),('background 118-no2-2010'!$F$6:$F$950))</f>
        <v>12.211309999999999</v>
      </c>
      <c r="AK32" s="108">
        <f t="shared" ca="1" si="6"/>
        <v>12.455897061144904</v>
      </c>
    </row>
    <row r="33" spans="1:37" ht="26.25" customHeight="1" thickBot="1">
      <c r="A33" s="37" t="s">
        <v>240</v>
      </c>
      <c r="B33" s="36" t="s">
        <v>241</v>
      </c>
      <c r="C33" s="36" t="str">
        <f>'(09)'!B40</f>
        <v>sw junction welland park road and northamton road MH</v>
      </c>
      <c r="D33" s="36" t="s">
        <v>220</v>
      </c>
      <c r="E33" s="40" t="s">
        <v>175</v>
      </c>
      <c r="F33" s="106">
        <v>473596</v>
      </c>
      <c r="G33" s="37">
        <v>286821</v>
      </c>
      <c r="H33" s="40">
        <v>29</v>
      </c>
      <c r="I33" s="95" t="s">
        <v>202</v>
      </c>
      <c r="J33" s="39" t="s">
        <v>179</v>
      </c>
      <c r="K33" s="39">
        <v>14</v>
      </c>
      <c r="L33" s="39">
        <v>2.2999999999999998</v>
      </c>
      <c r="M33" s="38" t="s">
        <v>234</v>
      </c>
      <c r="N33" s="32">
        <f t="shared" ca="1" si="45"/>
        <v>48.6</v>
      </c>
      <c r="O33" s="32">
        <f t="shared" ca="1" si="45"/>
        <v>34.6</v>
      </c>
      <c r="P33" s="32">
        <f t="shared" ca="1" si="45"/>
        <v>36.799999999999997</v>
      </c>
      <c r="Q33" s="32">
        <f t="shared" ca="1" si="45"/>
        <v>28</v>
      </c>
      <c r="R33" s="32">
        <f t="shared" ca="1" si="45"/>
        <v>29.5</v>
      </c>
      <c r="S33" s="32">
        <f t="shared" ca="1" si="45"/>
        <v>32.299999999999997</v>
      </c>
      <c r="T33" s="32">
        <f t="shared" ca="1" si="45"/>
        <v>33.4</v>
      </c>
      <c r="U33" s="109" t="str">
        <f t="shared" ca="1" si="45"/>
        <v/>
      </c>
      <c r="V33" s="32">
        <f t="shared" ca="1" si="22"/>
        <v>31.4</v>
      </c>
      <c r="W33" s="32">
        <f t="shared" ca="1" si="22"/>
        <v>32.4</v>
      </c>
      <c r="X33" s="32">
        <f t="shared" ca="1" si="37"/>
        <v>24.7</v>
      </c>
      <c r="Y33" s="32">
        <f t="shared" ca="1" si="22"/>
        <v>27</v>
      </c>
      <c r="Z33" s="98">
        <f t="shared" ca="1" si="46"/>
        <v>32.609090909090909</v>
      </c>
      <c r="AA33" s="98">
        <f t="shared" ca="1" si="47"/>
        <v>25.109000000000002</v>
      </c>
      <c r="AB33" s="98">
        <f t="shared" ca="1" si="48"/>
        <v>6.3591594641830733</v>
      </c>
      <c r="AC33" s="99">
        <v>12</v>
      </c>
      <c r="AD33" s="99">
        <f t="shared" ca="1" si="49"/>
        <v>11</v>
      </c>
      <c r="AE33" s="107">
        <f t="shared" ca="1" si="50"/>
        <v>2.4571940698779784</v>
      </c>
      <c r="AF33" s="103">
        <f t="shared" ca="1" si="51"/>
        <v>0.91666666666666663</v>
      </c>
      <c r="AG33" s="103">
        <f t="shared" ca="1" si="52"/>
        <v>0.91666666666666663</v>
      </c>
      <c r="AH33" s="9">
        <f t="shared" si="4"/>
        <v>472500</v>
      </c>
      <c r="AI33" s="10">
        <f t="shared" si="5"/>
        <v>286500</v>
      </c>
      <c r="AJ33" s="11">
        <f>SUMPRODUCT(--('background 118-no2-2010'!$B$6:$B$950=AH33),--('background 118-no2-2010'!$C$6:$C$950=AI33),('background 118-no2-2010'!$F$6:$F$950))</f>
        <v>8.7545669999999998</v>
      </c>
      <c r="AK33" s="108">
        <f t="shared" ca="1" si="6"/>
        <v>17.352460106008152</v>
      </c>
    </row>
    <row r="34" spans="1:37" ht="26.25" customHeight="1" thickBot="1">
      <c r="A34" s="37" t="s">
        <v>242</v>
      </c>
      <c r="B34" s="36" t="s">
        <v>243</v>
      </c>
      <c r="C34" s="36" t="str">
        <f>'(09)'!B41</f>
        <v>53 northamton road MH</v>
      </c>
      <c r="D34" s="36" t="s">
        <v>220</v>
      </c>
      <c r="E34" s="40" t="s">
        <v>175</v>
      </c>
      <c r="F34" s="106">
        <v>473598</v>
      </c>
      <c r="G34" s="37">
        <v>286851</v>
      </c>
      <c r="H34" s="40">
        <v>30</v>
      </c>
      <c r="I34" s="95" t="s">
        <v>202</v>
      </c>
      <c r="J34" s="39" t="s">
        <v>179</v>
      </c>
      <c r="K34" s="39">
        <v>9</v>
      </c>
      <c r="L34" s="39">
        <v>1</v>
      </c>
      <c r="M34" s="38" t="s">
        <v>234</v>
      </c>
      <c r="N34" s="32">
        <f t="shared" ca="1" si="45"/>
        <v>40.299999999999997</v>
      </c>
      <c r="O34" s="32">
        <f t="shared" ca="1" si="45"/>
        <v>29.7</v>
      </c>
      <c r="P34" s="32">
        <f t="shared" ca="1" si="45"/>
        <v>43.1</v>
      </c>
      <c r="Q34" s="32">
        <f t="shared" ca="1" si="45"/>
        <v>33.1</v>
      </c>
      <c r="R34" s="32">
        <f t="shared" ca="1" si="45"/>
        <v>27.6</v>
      </c>
      <c r="S34" s="32">
        <f t="shared" ca="1" si="45"/>
        <v>26.1</v>
      </c>
      <c r="T34" s="32">
        <f t="shared" ca="1" si="45"/>
        <v>28.8</v>
      </c>
      <c r="U34" s="109">
        <f t="shared" ca="1" si="45"/>
        <v>33.1</v>
      </c>
      <c r="V34" s="32">
        <f t="shared" ca="1" si="22"/>
        <v>24.8</v>
      </c>
      <c r="W34" s="32">
        <f t="shared" ca="1" si="22"/>
        <v>24.2</v>
      </c>
      <c r="X34" s="32">
        <f t="shared" ca="1" si="37"/>
        <v>27.7</v>
      </c>
      <c r="Y34" s="32">
        <f t="shared" ca="1" si="22"/>
        <v>19.3</v>
      </c>
      <c r="Z34" s="98">
        <f t="shared" ca="1" si="46"/>
        <v>29.816666666666666</v>
      </c>
      <c r="AA34" s="98">
        <f t="shared" ca="1" si="47"/>
        <v>22.958833333333335</v>
      </c>
      <c r="AB34" s="98">
        <f t="shared" ca="1" si="48"/>
        <v>6.7384693882935753</v>
      </c>
      <c r="AC34" s="99">
        <v>12</v>
      </c>
      <c r="AD34" s="99">
        <f t="shared" ca="1" si="49"/>
        <v>12</v>
      </c>
      <c r="AE34" s="107">
        <f t="shared" ca="1" si="50"/>
        <v>2.4929107033710927</v>
      </c>
      <c r="AF34" s="103">
        <f t="shared" ca="1" si="51"/>
        <v>1</v>
      </c>
      <c r="AG34" s="103">
        <f t="shared" ca="1" si="52"/>
        <v>1</v>
      </c>
      <c r="AH34" s="9">
        <f t="shared" si="4"/>
        <v>472500</v>
      </c>
      <c r="AI34" s="10">
        <f t="shared" si="5"/>
        <v>286500</v>
      </c>
      <c r="AJ34" s="11">
        <f>SUMPRODUCT(--('background 118-no2-2010'!$B$6:$B$950=AH34),--('background 118-no2-2010'!$C$6:$C$950=AI34),('background 118-no2-2010'!$F$6:$F$950))</f>
        <v>8.7545669999999998</v>
      </c>
      <c r="AK34" s="108">
        <f t="shared" ca="1" si="6"/>
        <v>16.367211060605328</v>
      </c>
    </row>
    <row r="35" spans="1:37" ht="26.25" customHeight="1" thickBot="1">
      <c r="A35" s="37" t="s">
        <v>244</v>
      </c>
      <c r="B35" s="36" t="s">
        <v>245</v>
      </c>
      <c r="C35" s="36" t="str">
        <f>'(09)'!B42</f>
        <v>7 leicester road MH</v>
      </c>
      <c r="D35" s="36" t="s">
        <v>220</v>
      </c>
      <c r="E35" s="40" t="s">
        <v>175</v>
      </c>
      <c r="F35" s="106">
        <v>473172</v>
      </c>
      <c r="G35" s="37">
        <v>287534</v>
      </c>
      <c r="H35" s="40">
        <v>31</v>
      </c>
      <c r="I35" s="95" t="s">
        <v>202</v>
      </c>
      <c r="J35" s="39" t="s">
        <v>179</v>
      </c>
      <c r="K35" s="39">
        <v>2.6</v>
      </c>
      <c r="L35" s="39">
        <v>2.9</v>
      </c>
      <c r="M35" s="38" t="s">
        <v>158</v>
      </c>
      <c r="N35" s="32">
        <f t="shared" ca="1" si="45"/>
        <v>38.4</v>
      </c>
      <c r="O35" s="32">
        <f t="shared" ca="1" si="45"/>
        <v>22.6</v>
      </c>
      <c r="P35" s="32">
        <f t="shared" ca="1" si="45"/>
        <v>37.700000000000003</v>
      </c>
      <c r="Q35" s="32">
        <f t="shared" ca="1" si="45"/>
        <v>29.8</v>
      </c>
      <c r="R35" s="32">
        <f t="shared" ca="1" si="45"/>
        <v>23.6</v>
      </c>
      <c r="S35" s="32">
        <f t="shared" ca="1" si="45"/>
        <v>15.8</v>
      </c>
      <c r="T35" s="32">
        <f t="shared" ca="1" si="45"/>
        <v>23.8</v>
      </c>
      <c r="U35" s="109">
        <f t="shared" ca="1" si="45"/>
        <v>25.8</v>
      </c>
      <c r="V35" s="32">
        <f t="shared" ca="1" si="22"/>
        <v>24.3</v>
      </c>
      <c r="W35" s="32">
        <f t="shared" ca="1" si="22"/>
        <v>28.6</v>
      </c>
      <c r="X35" s="32">
        <f t="shared" ca="1" si="37"/>
        <v>37.1</v>
      </c>
      <c r="Y35" s="32">
        <f t="shared" ca="1" si="22"/>
        <v>18.7</v>
      </c>
      <c r="Z35" s="98">
        <f t="shared" ca="1" si="46"/>
        <v>27.183333333333337</v>
      </c>
      <c r="AA35" s="98">
        <f t="shared" ca="1" si="47"/>
        <v>20.93116666666667</v>
      </c>
      <c r="AB35" s="98">
        <f t="shared" ca="1" si="48"/>
        <v>7.3896528806818456</v>
      </c>
      <c r="AC35" s="99">
        <v>12</v>
      </c>
      <c r="AD35" s="99">
        <f t="shared" ca="1" si="49"/>
        <v>12</v>
      </c>
      <c r="AE35" s="107">
        <f t="shared" ca="1" si="50"/>
        <v>2.7338173847687175</v>
      </c>
      <c r="AF35" s="103">
        <f t="shared" ca="1" si="51"/>
        <v>1</v>
      </c>
      <c r="AG35" s="103">
        <f t="shared" ca="1" si="52"/>
        <v>1</v>
      </c>
      <c r="AH35" s="9">
        <f t="shared" si="4"/>
        <v>472500</v>
      </c>
      <c r="AI35" s="10">
        <f t="shared" si="5"/>
        <v>287500</v>
      </c>
      <c r="AJ35" s="11">
        <f>SUMPRODUCT(--('background 118-no2-2010'!$B$6:$B$950=AH35),--('background 118-no2-2010'!$C$6:$C$950=AI35),('background 118-no2-2010'!$F$6:$F$950))</f>
        <v>9.1194699999999997</v>
      </c>
      <c r="AK35" s="108">
        <f t="shared" ca="1" si="6"/>
        <v>18.991292651301414</v>
      </c>
    </row>
    <row r="36" spans="1:37" ht="26.25" customHeight="1" thickBot="1">
      <c r="A36" s="37" t="s">
        <v>246</v>
      </c>
      <c r="B36" s="36" t="s">
        <v>247</v>
      </c>
      <c r="C36" s="36" t="str">
        <f>'(11)'!B43</f>
        <v>lamppost outside 12 Springfield Street MH</v>
      </c>
      <c r="D36" s="36" t="s">
        <v>220</v>
      </c>
      <c r="E36" s="40" t="s">
        <v>175</v>
      </c>
      <c r="F36" s="106">
        <v>473678</v>
      </c>
      <c r="G36" s="37">
        <v>286931</v>
      </c>
      <c r="H36" s="40">
        <v>32</v>
      </c>
      <c r="I36" s="95" t="s">
        <v>202</v>
      </c>
      <c r="J36" s="39" t="s">
        <v>179</v>
      </c>
      <c r="K36" s="39">
        <v>2.1</v>
      </c>
      <c r="L36" s="39">
        <v>1.9</v>
      </c>
      <c r="M36" s="38" t="s">
        <v>158</v>
      </c>
      <c r="N36" s="32" t="str">
        <f t="shared" ca="1" si="45"/>
        <v/>
      </c>
      <c r="O36" s="32">
        <f t="shared" ca="1" si="45"/>
        <v>25.5</v>
      </c>
      <c r="P36" s="32">
        <f t="shared" ca="1" si="45"/>
        <v>29.5</v>
      </c>
      <c r="Q36" s="32" t="str">
        <f t="shared" ca="1" si="45"/>
        <v/>
      </c>
      <c r="R36" s="32">
        <f t="shared" ca="1" si="45"/>
        <v>21.4</v>
      </c>
      <c r="S36" s="32">
        <f t="shared" ca="1" si="45"/>
        <v>20.7</v>
      </c>
      <c r="T36" s="32">
        <f t="shared" ca="1" si="45"/>
        <v>23.5</v>
      </c>
      <c r="U36" s="109">
        <f t="shared" ca="1" si="45"/>
        <v>29.6</v>
      </c>
      <c r="V36" s="32"/>
      <c r="W36" s="32"/>
      <c r="X36" s="32">
        <f t="shared" ca="1" si="37"/>
        <v>20.8</v>
      </c>
      <c r="Y36" s="32">
        <f t="shared" ca="1" si="22"/>
        <v>20.7</v>
      </c>
      <c r="Z36" s="98">
        <f t="shared" ref="Z36" ca="1" si="53">AVERAGE(N36:Y36)</f>
        <v>23.962500000000002</v>
      </c>
      <c r="AA36" s="98">
        <f t="shared" ref="AA36" ca="1" si="54">Z36*$Z$2</f>
        <v>18.451125000000001</v>
      </c>
      <c r="AB36" s="98">
        <f t="shared" ref="AB36" ca="1" si="55">STDEV(N36:Y36)</f>
        <v>3.8336619941922545</v>
      </c>
      <c r="AC36" s="99">
        <v>12</v>
      </c>
      <c r="AD36" s="99">
        <f t="shared" ref="AD36" ca="1" si="56">COUNT(N36:Y36)</f>
        <v>8</v>
      </c>
      <c r="AE36" s="107">
        <f t="shared" ref="AE36" ca="1" si="57">CONFIDENCE(1-$AB$2, AB36, AD36)</f>
        <v>1.7370203698873068</v>
      </c>
      <c r="AF36" s="103">
        <f t="shared" ca="1" si="51"/>
        <v>0.66666666666666663</v>
      </c>
      <c r="AG36" s="103">
        <f t="shared" ref="AG36" ca="1" si="58">AD36/12</f>
        <v>0.66666666666666663</v>
      </c>
      <c r="AH36" s="9">
        <f>IF((ROUND(F36,3-1-INT(LOG10(ABS(F36))))-ROUND(F36,4-1-INT(LOG10(ABS(F36)))))&gt;500,ROUNDUP(F36,3-1-INT(LOG10(ABS(F36))))-500,ROUNDDOWN(F36,3-1-INT(LOG10(ABS(F36))))-500)</f>
        <v>472500</v>
      </c>
      <c r="AI36" s="10">
        <f t="shared" ref="AI36" si="59">IF((ROUND(G36,4-1-INT(LOG10(ABS(G36))))-ROUND(G36,3-1-INT(LOG10(ABS(G36)))))&lt;500,ROUND(G36,3-1-INT(LOG10(ABS(G36))))-500,ROUNDDOWN(G36,3-1-INT(LOG10(ABS(G36))))-500)</f>
        <v>286500</v>
      </c>
      <c r="AJ36" s="11">
        <f>SUMPRODUCT(--('background 118-no2-2010'!$B$6:$B$950=AH36),--('background 118-no2-2010'!$C$6:$C$950=AI36),('background 118-no2-2010'!$F$6:$F$950))</f>
        <v>8.7545669999999998</v>
      </c>
      <c r="AK36" s="108">
        <f t="shared" ca="1" si="6"/>
        <v>16.78016565222077</v>
      </c>
    </row>
    <row r="37" spans="1:37" ht="26.25" customHeight="1" thickBot="1">
      <c r="A37" s="37" t="s">
        <v>248</v>
      </c>
      <c r="B37" s="36" t="s">
        <v>249</v>
      </c>
      <c r="C37" s="36" t="str">
        <f>'(03)'!B44</f>
        <v xml:space="preserve">lamppost carpark adj Fleckney Fish bar, High street </v>
      </c>
      <c r="D37" s="36" t="s">
        <v>250</v>
      </c>
      <c r="E37" s="40" t="s">
        <v>175</v>
      </c>
      <c r="F37" s="106">
        <v>464971</v>
      </c>
      <c r="G37" s="37">
        <v>293501</v>
      </c>
      <c r="H37" s="40">
        <v>33</v>
      </c>
      <c r="I37" s="95" t="s">
        <v>202</v>
      </c>
      <c r="J37" s="39" t="s">
        <v>179</v>
      </c>
      <c r="K37" s="39">
        <v>0.1</v>
      </c>
      <c r="L37" s="39">
        <v>2</v>
      </c>
      <c r="M37" s="38" t="s">
        <v>234</v>
      </c>
      <c r="N37" s="32" t="str">
        <f t="shared" ca="1" si="45"/>
        <v/>
      </c>
      <c r="O37" s="32">
        <f t="shared" ca="1" si="45"/>
        <v>17.100000000000001</v>
      </c>
      <c r="P37" s="32">
        <f t="shared" ca="1" si="45"/>
        <v>24.6</v>
      </c>
      <c r="Q37" s="32">
        <f t="shared" ca="1" si="45"/>
        <v>15.4</v>
      </c>
      <c r="R37" s="32">
        <f t="shared" ca="1" si="45"/>
        <v>13</v>
      </c>
      <c r="S37" s="32">
        <f t="shared" ca="1" si="45"/>
        <v>12.9</v>
      </c>
      <c r="T37" s="32">
        <f t="shared" ca="1" si="45"/>
        <v>14.2</v>
      </c>
      <c r="U37" s="109" t="str">
        <f t="shared" ca="1" si="45"/>
        <v/>
      </c>
      <c r="V37" s="32"/>
      <c r="W37" s="32"/>
      <c r="X37" s="32">
        <f t="shared" ca="1" si="37"/>
        <v>20.6</v>
      </c>
      <c r="Y37" s="32">
        <f t="shared" ca="1" si="22"/>
        <v>15.6</v>
      </c>
      <c r="Z37" s="98">
        <f t="shared" ref="Z37:Z38" ca="1" si="60">AVERAGE(N37:Y37)</f>
        <v>16.675000000000001</v>
      </c>
      <c r="AA37" s="98">
        <f t="shared" ref="AA37:AA38" ca="1" si="61">Z37*$Z$2</f>
        <v>12.83975</v>
      </c>
      <c r="AB37" s="98">
        <f t="shared" ref="AB37:AB38" ca="1" si="62">STDEV(N37:Y37)</f>
        <v>4.0541865486714608</v>
      </c>
      <c r="AC37" s="99">
        <v>12</v>
      </c>
      <c r="AD37" s="99">
        <f t="shared" ref="AD37:AD38" ca="1" si="63">COUNT(N37:Y37)</f>
        <v>8</v>
      </c>
      <c r="AE37" s="107">
        <f t="shared" ref="AE37:AE38" ca="1" si="64">CONFIDENCE(1-$AB$2, AB37, AD37)</f>
        <v>1.8369393621644061</v>
      </c>
      <c r="AF37" s="103">
        <f t="shared" ca="1" si="51"/>
        <v>0.66666666666666663</v>
      </c>
      <c r="AG37" s="103">
        <f t="shared" ref="AG37:AG38" ca="1" si="65">AD37/12</f>
        <v>0.66666666666666663</v>
      </c>
      <c r="AH37" s="9">
        <f t="shared" ref="AH37:AH38" si="66">IF((ROUND(F37,3-1-INT(LOG10(ABS(F37))))-ROUND(F37,4-1-INT(LOG10(ABS(F37)))))&gt;500,ROUNDUP(F37,3-1-INT(LOG10(ABS(F37))))-500,ROUNDDOWN(F37,3-1-INT(LOG10(ABS(F37))))-500)</f>
        <v>463500</v>
      </c>
      <c r="AI37" s="10">
        <f t="shared" ref="AI37:AI38" si="67">IF((ROUND(G37,4-1-INT(LOG10(ABS(G37))))-ROUND(G37,3-1-INT(LOG10(ABS(G37)))))&lt;500,ROUND(G37,3-1-INT(LOG10(ABS(G37))))-500,ROUNDDOWN(G37,3-1-INT(LOG10(ABS(G37))))-500)</f>
        <v>293500</v>
      </c>
      <c r="AJ37" s="11">
        <f>SUMPRODUCT(--('background 118-no2-2010'!$B$6:$B$950=AH37),--('background 118-no2-2010'!$C$6:$C$950=AI37),('background 118-no2-2010'!$F$6:$F$950))</f>
        <v>7.8727749999999999</v>
      </c>
      <c r="AK37" s="108">
        <f t="shared" ca="1" si="6"/>
        <v>12.782978546187106</v>
      </c>
    </row>
    <row r="38" spans="1:37" ht="26.25" customHeight="1" thickBot="1">
      <c r="A38" s="37" t="s">
        <v>251</v>
      </c>
      <c r="B38" s="36" t="s">
        <v>252</v>
      </c>
      <c r="C38" s="36" t="str">
        <f>'(03)'!B45</f>
        <v>lamppost outside thurnby memorial hall, main street, bushby</v>
      </c>
      <c r="D38" s="36" t="s">
        <v>253</v>
      </c>
      <c r="E38" s="40" t="s">
        <v>175</v>
      </c>
      <c r="F38" s="106">
        <v>464773</v>
      </c>
      <c r="G38" s="37">
        <v>303914</v>
      </c>
      <c r="H38" s="40">
        <v>34</v>
      </c>
      <c r="I38" s="95" t="s">
        <v>202</v>
      </c>
      <c r="J38" s="39" t="s">
        <v>179</v>
      </c>
      <c r="K38" s="39">
        <v>1.6</v>
      </c>
      <c r="L38" s="39">
        <v>3.8</v>
      </c>
      <c r="M38" s="38" t="s">
        <v>234</v>
      </c>
      <c r="N38" s="32">
        <f t="shared" ca="1" si="45"/>
        <v>36.299999999999997</v>
      </c>
      <c r="O38" s="32">
        <f t="shared" ca="1" si="45"/>
        <v>20.100000000000001</v>
      </c>
      <c r="P38" s="32">
        <f t="shared" ca="1" si="45"/>
        <v>16.600000000000001</v>
      </c>
      <c r="Q38" s="32">
        <f t="shared" ca="1" si="45"/>
        <v>12.6</v>
      </c>
      <c r="R38" s="32">
        <f t="shared" ca="1" si="45"/>
        <v>10.7</v>
      </c>
      <c r="S38" s="32">
        <f t="shared" ca="1" si="45"/>
        <v>9.3000000000000007</v>
      </c>
      <c r="T38" s="32">
        <f t="shared" ca="1" si="45"/>
        <v>11.2</v>
      </c>
      <c r="U38" s="109">
        <f t="shared" ca="1" si="45"/>
        <v>10.5</v>
      </c>
      <c r="V38" s="32"/>
      <c r="W38" s="32"/>
      <c r="X38" s="32">
        <f t="shared" ca="1" si="37"/>
        <v>14.8</v>
      </c>
      <c r="Y38" s="32">
        <f t="shared" ca="1" si="37"/>
        <v>16</v>
      </c>
      <c r="Z38" s="98">
        <f t="shared" ca="1" si="60"/>
        <v>15.809999999999999</v>
      </c>
      <c r="AA38" s="98">
        <f t="shared" ca="1" si="61"/>
        <v>12.173699999999998</v>
      </c>
      <c r="AB38" s="98">
        <f t="shared" ca="1" si="62"/>
        <v>7.9454319510577163</v>
      </c>
      <c r="AC38" s="99">
        <v>12</v>
      </c>
      <c r="AD38" s="99">
        <f t="shared" ca="1" si="63"/>
        <v>10</v>
      </c>
      <c r="AE38" s="107">
        <f t="shared" ca="1" si="64"/>
        <v>3.2199831419180081</v>
      </c>
      <c r="AF38" s="103">
        <f t="shared" ca="1" si="51"/>
        <v>0.83333333333333337</v>
      </c>
      <c r="AG38" s="103">
        <f t="shared" ca="1" si="65"/>
        <v>0.83333333333333337</v>
      </c>
      <c r="AH38" s="9">
        <f t="shared" si="66"/>
        <v>463500</v>
      </c>
      <c r="AI38" s="10">
        <f t="shared" si="67"/>
        <v>303500</v>
      </c>
      <c r="AJ38" s="11">
        <f>SUMPRODUCT(--('background 118-no2-2010'!$B$6:$B$950=AH38),--('background 118-no2-2010'!$C$6:$C$950=AI38),('background 118-no2-2010'!$F$6:$F$950))</f>
        <v>0</v>
      </c>
      <c r="AK38" s="108">
        <f t="shared" ca="1" si="6"/>
        <v>10.994210021707614</v>
      </c>
    </row>
    <row r="39" spans="1:37" ht="15.75" customHeight="1">
      <c r="A39" s="110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63"/>
      <c r="AA39" s="63"/>
      <c r="AB39" s="63"/>
      <c r="AC39" s="112"/>
      <c r="AD39" s="112"/>
      <c r="AE39" s="113"/>
      <c r="AF39" s="114"/>
      <c r="AG39" s="114"/>
      <c r="AH39" s="12"/>
      <c r="AI39" s="12"/>
      <c r="AJ39" s="13"/>
      <c r="AK39" s="34"/>
    </row>
    <row r="40" spans="1:37" ht="19.5" customHeight="1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6"/>
      <c r="AA40" s="116"/>
      <c r="AB40" s="116"/>
      <c r="AC40" s="116"/>
      <c r="AD40" s="116"/>
      <c r="AE40" s="116"/>
      <c r="AF40" s="118"/>
      <c r="AG40" s="118"/>
      <c r="AH40" s="116"/>
      <c r="AI40" s="116"/>
      <c r="AJ40" s="116"/>
      <c r="AK40" s="116"/>
    </row>
    <row r="41" spans="1:37" ht="19.5" customHeight="1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19"/>
      <c r="AA41" s="119"/>
      <c r="AB41" s="119"/>
      <c r="AC41" s="119"/>
      <c r="AD41" s="119"/>
      <c r="AE41" s="119"/>
      <c r="AF41" s="121"/>
      <c r="AG41" s="121"/>
      <c r="AH41" s="119"/>
      <c r="AI41" s="119"/>
      <c r="AJ41" s="119"/>
      <c r="AK41" s="119"/>
    </row>
    <row r="42" spans="1:37" ht="17.2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54"/>
      <c r="AA42" s="54"/>
      <c r="AB42" s="54"/>
      <c r="AC42" s="54"/>
      <c r="AD42" s="54"/>
      <c r="AE42" s="54"/>
      <c r="AF42" s="122"/>
      <c r="AG42" s="122"/>
      <c r="AH42" s="54"/>
      <c r="AI42" s="54"/>
      <c r="AJ42" s="54"/>
      <c r="AK42" s="54"/>
    </row>
    <row r="43" spans="1:37" ht="1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54"/>
      <c r="AA43" s="54"/>
      <c r="AB43" s="54"/>
      <c r="AC43" s="54"/>
      <c r="AD43" s="54"/>
      <c r="AE43" s="54"/>
      <c r="AF43" s="124"/>
      <c r="AG43" s="124"/>
      <c r="AH43" s="54"/>
      <c r="AI43" s="54"/>
      <c r="AJ43" s="54"/>
      <c r="AK43" s="54"/>
    </row>
    <row r="44" spans="1:37" ht="0" hidden="1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12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54"/>
      <c r="AA44" s="54"/>
      <c r="AB44" s="54"/>
      <c r="AC44" s="54"/>
      <c r="AD44" s="54"/>
      <c r="AE44" s="54"/>
      <c r="AF44" s="124"/>
      <c r="AG44" s="124"/>
      <c r="AH44" s="54"/>
      <c r="AI44" s="54"/>
      <c r="AJ44" s="54"/>
      <c r="AK44" s="54"/>
    </row>
  </sheetData>
  <autoFilter ref="A4:AK38" xr:uid="{00000000-0009-0000-0000-00000D000000}"/>
  <mergeCells count="29">
    <mergeCell ref="A1:A4"/>
    <mergeCell ref="Z1:AA1"/>
    <mergeCell ref="Z2:AA2"/>
    <mergeCell ref="I1:I4"/>
    <mergeCell ref="J1:J4"/>
    <mergeCell ref="H1:H4"/>
    <mergeCell ref="E1:E4"/>
    <mergeCell ref="F1:G3"/>
    <mergeCell ref="K1:K4"/>
    <mergeCell ref="AA3:AA4"/>
    <mergeCell ref="N1:Y1"/>
    <mergeCell ref="D1:D4"/>
    <mergeCell ref="L1:L4"/>
    <mergeCell ref="B1:B4"/>
    <mergeCell ref="M1:M4"/>
    <mergeCell ref="Z3:Z4"/>
    <mergeCell ref="N3:Y3"/>
    <mergeCell ref="C1:C4"/>
    <mergeCell ref="AH1:AK1"/>
    <mergeCell ref="AH2:AJ3"/>
    <mergeCell ref="AK2:AK4"/>
    <mergeCell ref="AG1:AG4"/>
    <mergeCell ref="AD3:AD4"/>
    <mergeCell ref="AE1:AE4"/>
    <mergeCell ref="AF1:AF4"/>
    <mergeCell ref="AB1:AD1"/>
    <mergeCell ref="AB2:AD2"/>
    <mergeCell ref="AB3:AB4"/>
    <mergeCell ref="AC3:AC4"/>
  </mergeCells>
  <phoneticPr fontId="2" type="noConversion"/>
  <conditionalFormatting sqref="N5:Y15 Q39:Y39">
    <cfRule type="cellIs" dxfId="7" priority="2" stopIfTrue="1" operator="notBetween">
      <formula>$Z5-(2*$AB5)</formula>
      <formula>$Z5+(2*$AB5)</formula>
    </cfRule>
  </conditionalFormatting>
  <conditionalFormatting sqref="N5:Y39">
    <cfRule type="cellIs" priority="1" stopIfTrue="1" operator="equal">
      <formula>""</formula>
    </cfRule>
  </conditionalFormatting>
  <conditionalFormatting sqref="N16:Y16 N39:P39">
    <cfRule type="cellIs" dxfId="6" priority="4" stopIfTrue="1" operator="notBetween">
      <formula>#REF!-(2*#REF!)</formula>
      <formula>#REF!+(2*#REF!)</formula>
    </cfRule>
  </conditionalFormatting>
  <conditionalFormatting sqref="N17:Y17">
    <cfRule type="cellIs" dxfId="5" priority="14" stopIfTrue="1" operator="notBetween">
      <formula>#REF!-(2*#REF!)</formula>
      <formula>#REF!+(2*#REF!)</formula>
    </cfRule>
  </conditionalFormatting>
  <conditionalFormatting sqref="N18:Y38">
    <cfRule type="cellIs" dxfId="4" priority="18" stopIfTrue="1" operator="notBetween">
      <formula>#REF!-(2*#REF!)</formula>
      <formula>#REF!+(2*#REF!)</formula>
    </cfRule>
  </conditionalFormatting>
  <conditionalFormatting sqref="AA5:AA39">
    <cfRule type="cellIs" dxfId="3" priority="9" stopIfTrue="1" operator="between">
      <formula>36</formula>
      <formula>39.99</formula>
    </cfRule>
    <cfRule type="cellIs" dxfId="2" priority="10" stopIfTrue="1" operator="greaterThan">
      <formula>39.99</formula>
    </cfRule>
  </conditionalFormatting>
  <conditionalFormatting sqref="AK5:AK39">
    <cfRule type="cellIs" dxfId="1" priority="5" stopIfTrue="1" operator="between">
      <formula>36</formula>
      <formula>40</formula>
    </cfRule>
    <cfRule type="cellIs" dxfId="0" priority="6" stopIfTrue="1" operator="greaterThan">
      <formula>40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N2 O2:Y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0"/>
  <sheetViews>
    <sheetView topLeftCell="A9" workbookViewId="0">
      <selection activeCell="H8" sqref="H8"/>
    </sheetView>
  </sheetViews>
  <sheetFormatPr defaultColWidth="18" defaultRowHeight="12.75"/>
  <cols>
    <col min="1" max="1" width="28.42578125" style="6" customWidth="1"/>
    <col min="2" max="4" width="18" style="6" customWidth="1"/>
    <col min="5" max="5" width="21.7109375" style="6" customWidth="1"/>
    <col min="6" max="16384" width="18" style="6"/>
  </cols>
  <sheetData>
    <row r="1" spans="1:6">
      <c r="A1" s="6" t="s">
        <v>7</v>
      </c>
      <c r="B1" s="34" t="s">
        <v>254</v>
      </c>
    </row>
    <row r="2" spans="1:6" ht="124.5" customHeight="1">
      <c r="A2" s="207" t="s">
        <v>255</v>
      </c>
      <c r="B2" s="208"/>
      <c r="C2" s="208"/>
      <c r="D2" s="208"/>
      <c r="E2" s="208"/>
      <c r="F2" s="208"/>
    </row>
    <row r="4" spans="1:6" ht="25.5">
      <c r="A4" s="6" t="s">
        <v>256</v>
      </c>
    </row>
    <row r="5" spans="1:6">
      <c r="A5" s="6" t="s">
        <v>257</v>
      </c>
      <c r="B5" s="6" t="s">
        <v>258</v>
      </c>
      <c r="C5" s="6" t="s">
        <v>234</v>
      </c>
      <c r="D5" s="6" t="s">
        <v>259</v>
      </c>
      <c r="E5" s="6" t="s">
        <v>260</v>
      </c>
      <c r="F5" s="6" t="s">
        <v>261</v>
      </c>
    </row>
    <row r="6" spans="1:6">
      <c r="A6">
        <v>118</v>
      </c>
      <c r="B6">
        <v>469500</v>
      </c>
      <c r="C6">
        <v>309500</v>
      </c>
      <c r="D6">
        <v>6</v>
      </c>
      <c r="E6">
        <v>32</v>
      </c>
      <c r="F6">
        <v>8.2491719999999997</v>
      </c>
    </row>
    <row r="7" spans="1:6">
      <c r="A7">
        <v>118</v>
      </c>
      <c r="B7">
        <v>476500</v>
      </c>
      <c r="C7">
        <v>309500</v>
      </c>
      <c r="D7">
        <v>6</v>
      </c>
      <c r="E7">
        <v>32</v>
      </c>
      <c r="F7">
        <v>6.4646619999999997</v>
      </c>
    </row>
    <row r="8" spans="1:6">
      <c r="A8">
        <v>118</v>
      </c>
      <c r="B8">
        <v>468500</v>
      </c>
      <c r="C8">
        <v>308500</v>
      </c>
      <c r="D8">
        <v>6</v>
      </c>
      <c r="E8">
        <v>32</v>
      </c>
      <c r="F8">
        <v>8.6497519999999994</v>
      </c>
    </row>
    <row r="9" spans="1:6">
      <c r="A9">
        <v>118</v>
      </c>
      <c r="B9">
        <v>469500</v>
      </c>
      <c r="C9">
        <v>308500</v>
      </c>
      <c r="D9">
        <v>6</v>
      </c>
      <c r="E9">
        <v>32</v>
      </c>
      <c r="F9">
        <v>8.2804249999999993</v>
      </c>
    </row>
    <row r="10" spans="1:6">
      <c r="A10">
        <v>118</v>
      </c>
      <c r="B10">
        <v>470500</v>
      </c>
      <c r="C10">
        <v>308500</v>
      </c>
      <c r="D10">
        <v>6</v>
      </c>
      <c r="E10">
        <v>32</v>
      </c>
      <c r="F10">
        <v>7.8888639999999999</v>
      </c>
    </row>
    <row r="11" spans="1:6">
      <c r="A11">
        <v>118</v>
      </c>
      <c r="B11">
        <v>471500</v>
      </c>
      <c r="C11">
        <v>308500</v>
      </c>
      <c r="D11">
        <v>6</v>
      </c>
      <c r="E11">
        <v>32</v>
      </c>
      <c r="F11">
        <v>7.5773109999999999</v>
      </c>
    </row>
    <row r="12" spans="1:6">
      <c r="A12">
        <v>118</v>
      </c>
      <c r="B12">
        <v>472500</v>
      </c>
      <c r="C12">
        <v>308500</v>
      </c>
      <c r="D12">
        <v>6</v>
      </c>
      <c r="E12">
        <v>32</v>
      </c>
      <c r="F12">
        <v>7.4376680000000004</v>
      </c>
    </row>
    <row r="13" spans="1:6">
      <c r="A13">
        <v>118</v>
      </c>
      <c r="B13">
        <v>473500</v>
      </c>
      <c r="C13">
        <v>308500</v>
      </c>
      <c r="D13">
        <v>6</v>
      </c>
      <c r="E13">
        <v>32</v>
      </c>
      <c r="F13">
        <v>7.1287539999999998</v>
      </c>
    </row>
    <row r="14" spans="1:6">
      <c r="A14">
        <v>118</v>
      </c>
      <c r="B14">
        <v>474500</v>
      </c>
      <c r="C14">
        <v>308500</v>
      </c>
      <c r="D14">
        <v>6</v>
      </c>
      <c r="E14">
        <v>32</v>
      </c>
      <c r="F14">
        <v>6.8925770000000002</v>
      </c>
    </row>
    <row r="15" spans="1:6">
      <c r="A15">
        <v>118</v>
      </c>
      <c r="B15">
        <v>475500</v>
      </c>
      <c r="C15">
        <v>308500</v>
      </c>
      <c r="D15">
        <v>6</v>
      </c>
      <c r="E15">
        <v>32</v>
      </c>
      <c r="F15">
        <v>6.6083030000000003</v>
      </c>
    </row>
    <row r="16" spans="1:6">
      <c r="A16">
        <v>118</v>
      </c>
      <c r="B16">
        <v>476500</v>
      </c>
      <c r="C16">
        <v>308500</v>
      </c>
      <c r="D16">
        <v>6</v>
      </c>
      <c r="E16">
        <v>32</v>
      </c>
      <c r="F16">
        <v>6.3978710000000003</v>
      </c>
    </row>
    <row r="17" spans="1:6">
      <c r="A17">
        <v>118</v>
      </c>
      <c r="B17">
        <v>477500</v>
      </c>
      <c r="C17">
        <v>308500</v>
      </c>
      <c r="D17">
        <v>6</v>
      </c>
      <c r="E17">
        <v>32</v>
      </c>
      <c r="F17">
        <v>6.2781099999999999</v>
      </c>
    </row>
    <row r="18" spans="1:6">
      <c r="A18">
        <v>118</v>
      </c>
      <c r="B18">
        <v>478500</v>
      </c>
      <c r="C18">
        <v>308500</v>
      </c>
      <c r="D18">
        <v>6</v>
      </c>
      <c r="E18">
        <v>32</v>
      </c>
      <c r="F18">
        <v>6.1350949999999997</v>
      </c>
    </row>
    <row r="19" spans="1:6">
      <c r="A19">
        <v>118</v>
      </c>
      <c r="B19">
        <v>467500</v>
      </c>
      <c r="C19">
        <v>307500</v>
      </c>
      <c r="D19">
        <v>6</v>
      </c>
      <c r="E19">
        <v>32</v>
      </c>
      <c r="F19">
        <v>9.1300109999999997</v>
      </c>
    </row>
    <row r="20" spans="1:6">
      <c r="A20">
        <v>118</v>
      </c>
      <c r="B20">
        <v>468500</v>
      </c>
      <c r="C20">
        <v>307500</v>
      </c>
      <c r="D20">
        <v>6</v>
      </c>
      <c r="E20">
        <v>32</v>
      </c>
      <c r="F20">
        <v>8.7013639999999999</v>
      </c>
    </row>
    <row r="21" spans="1:6">
      <c r="A21">
        <v>118</v>
      </c>
      <c r="B21">
        <v>469500</v>
      </c>
      <c r="C21">
        <v>307500</v>
      </c>
      <c r="D21">
        <v>6</v>
      </c>
      <c r="E21">
        <v>32</v>
      </c>
      <c r="F21">
        <v>8.2619209999999992</v>
      </c>
    </row>
    <row r="22" spans="1:6">
      <c r="A22">
        <v>118</v>
      </c>
      <c r="B22">
        <v>470500</v>
      </c>
      <c r="C22">
        <v>307500</v>
      </c>
      <c r="D22">
        <v>6</v>
      </c>
      <c r="E22">
        <v>32</v>
      </c>
      <c r="F22">
        <v>7.8796049999999997</v>
      </c>
    </row>
    <row r="23" spans="1:6">
      <c r="A23">
        <v>118</v>
      </c>
      <c r="B23">
        <v>471500</v>
      </c>
      <c r="C23">
        <v>307500</v>
      </c>
      <c r="D23">
        <v>6</v>
      </c>
      <c r="E23">
        <v>32</v>
      </c>
      <c r="F23">
        <v>7.5645220000000002</v>
      </c>
    </row>
    <row r="24" spans="1:6">
      <c r="A24">
        <v>118</v>
      </c>
      <c r="B24">
        <v>472500</v>
      </c>
      <c r="C24">
        <v>307500</v>
      </c>
      <c r="D24">
        <v>6</v>
      </c>
      <c r="E24">
        <v>32</v>
      </c>
      <c r="F24">
        <v>7.3467250000000002</v>
      </c>
    </row>
    <row r="25" spans="1:6">
      <c r="A25">
        <v>118</v>
      </c>
      <c r="B25">
        <v>473500</v>
      </c>
      <c r="C25">
        <v>307500</v>
      </c>
      <c r="D25">
        <v>6</v>
      </c>
      <c r="E25">
        <v>32</v>
      </c>
      <c r="F25">
        <v>7.1757710000000001</v>
      </c>
    </row>
    <row r="26" spans="1:6">
      <c r="A26">
        <v>118</v>
      </c>
      <c r="B26">
        <v>474500</v>
      </c>
      <c r="C26">
        <v>307500</v>
      </c>
      <c r="D26">
        <v>6</v>
      </c>
      <c r="E26">
        <v>32</v>
      </c>
      <c r="F26">
        <v>6.9017280000000003</v>
      </c>
    </row>
    <row r="27" spans="1:6">
      <c r="A27">
        <v>118</v>
      </c>
      <c r="B27">
        <v>475500</v>
      </c>
      <c r="C27">
        <v>307500</v>
      </c>
      <c r="D27">
        <v>6</v>
      </c>
      <c r="E27">
        <v>32</v>
      </c>
      <c r="F27">
        <v>6.6285660000000002</v>
      </c>
    </row>
    <row r="28" spans="1:6">
      <c r="A28">
        <v>118</v>
      </c>
      <c r="B28">
        <v>476500</v>
      </c>
      <c r="C28">
        <v>307500</v>
      </c>
      <c r="D28">
        <v>6</v>
      </c>
      <c r="E28">
        <v>32</v>
      </c>
      <c r="F28">
        <v>6.4183469999999998</v>
      </c>
    </row>
    <row r="29" spans="1:6">
      <c r="A29">
        <v>118</v>
      </c>
      <c r="B29">
        <v>477500</v>
      </c>
      <c r="C29">
        <v>307500</v>
      </c>
      <c r="D29">
        <v>6</v>
      </c>
      <c r="E29">
        <v>32</v>
      </c>
      <c r="F29">
        <v>6.3136900000000002</v>
      </c>
    </row>
    <row r="30" spans="1:6">
      <c r="A30">
        <v>118</v>
      </c>
      <c r="B30">
        <v>478500</v>
      </c>
      <c r="C30">
        <v>307500</v>
      </c>
      <c r="D30">
        <v>6</v>
      </c>
      <c r="E30">
        <v>32</v>
      </c>
      <c r="F30">
        <v>6.088838</v>
      </c>
    </row>
    <row r="31" spans="1:6">
      <c r="A31">
        <v>118</v>
      </c>
      <c r="B31">
        <v>479500</v>
      </c>
      <c r="C31">
        <v>307500</v>
      </c>
      <c r="D31">
        <v>6</v>
      </c>
      <c r="E31">
        <v>32</v>
      </c>
      <c r="F31">
        <v>6.0307579999999996</v>
      </c>
    </row>
    <row r="32" spans="1:6">
      <c r="A32">
        <v>118</v>
      </c>
      <c r="B32">
        <v>465500</v>
      </c>
      <c r="C32">
        <v>306500</v>
      </c>
      <c r="D32">
        <v>6</v>
      </c>
      <c r="E32">
        <v>32</v>
      </c>
      <c r="F32">
        <v>10.63133</v>
      </c>
    </row>
    <row r="33" spans="1:6">
      <c r="A33">
        <v>118</v>
      </c>
      <c r="B33">
        <v>466500</v>
      </c>
      <c r="C33">
        <v>306500</v>
      </c>
      <c r="D33">
        <v>6</v>
      </c>
      <c r="E33">
        <v>32</v>
      </c>
      <c r="F33">
        <v>9.733962</v>
      </c>
    </row>
    <row r="34" spans="1:6">
      <c r="A34">
        <v>118</v>
      </c>
      <c r="B34">
        <v>467500</v>
      </c>
      <c r="C34">
        <v>306500</v>
      </c>
      <c r="D34">
        <v>6</v>
      </c>
      <c r="E34">
        <v>32</v>
      </c>
      <c r="F34">
        <v>9.1077790000000007</v>
      </c>
    </row>
    <row r="35" spans="1:6">
      <c r="A35">
        <v>118</v>
      </c>
      <c r="B35">
        <v>468500</v>
      </c>
      <c r="C35">
        <v>306500</v>
      </c>
      <c r="D35">
        <v>6</v>
      </c>
      <c r="E35">
        <v>32</v>
      </c>
      <c r="F35">
        <v>8.5898769999999995</v>
      </c>
    </row>
    <row r="36" spans="1:6">
      <c r="A36">
        <v>118</v>
      </c>
      <c r="B36">
        <v>469500</v>
      </c>
      <c r="C36">
        <v>306500</v>
      </c>
      <c r="D36">
        <v>6</v>
      </c>
      <c r="E36">
        <v>32</v>
      </c>
      <c r="F36">
        <v>8.1647099999999995</v>
      </c>
    </row>
    <row r="37" spans="1:6">
      <c r="A37">
        <v>118</v>
      </c>
      <c r="B37">
        <v>470500</v>
      </c>
      <c r="C37">
        <v>306500</v>
      </c>
      <c r="D37">
        <v>6</v>
      </c>
      <c r="E37">
        <v>32</v>
      </c>
      <c r="F37">
        <v>7.8259720000000002</v>
      </c>
    </row>
    <row r="38" spans="1:6">
      <c r="A38">
        <v>118</v>
      </c>
      <c r="B38">
        <v>471500</v>
      </c>
      <c r="C38">
        <v>306500</v>
      </c>
      <c r="D38">
        <v>6</v>
      </c>
      <c r="E38">
        <v>32</v>
      </c>
      <c r="F38">
        <v>7.5585389999999997</v>
      </c>
    </row>
    <row r="39" spans="1:6">
      <c r="A39">
        <v>118</v>
      </c>
      <c r="B39">
        <v>472500</v>
      </c>
      <c r="C39">
        <v>306500</v>
      </c>
      <c r="D39">
        <v>6</v>
      </c>
      <c r="E39">
        <v>32</v>
      </c>
      <c r="F39">
        <v>7.2718410000000002</v>
      </c>
    </row>
    <row r="40" spans="1:6">
      <c r="A40">
        <v>118</v>
      </c>
      <c r="B40">
        <v>473500</v>
      </c>
      <c r="C40">
        <v>306500</v>
      </c>
      <c r="D40">
        <v>6</v>
      </c>
      <c r="E40">
        <v>32</v>
      </c>
      <c r="F40">
        <v>7.1661200000000003</v>
      </c>
    </row>
    <row r="41" spans="1:6">
      <c r="A41">
        <v>118</v>
      </c>
      <c r="B41">
        <v>474500</v>
      </c>
      <c r="C41">
        <v>306500</v>
      </c>
      <c r="D41">
        <v>6</v>
      </c>
      <c r="E41">
        <v>32</v>
      </c>
      <c r="F41">
        <v>6.9469630000000002</v>
      </c>
    </row>
    <row r="42" spans="1:6">
      <c r="A42">
        <v>118</v>
      </c>
      <c r="B42">
        <v>475500</v>
      </c>
      <c r="C42">
        <v>306500</v>
      </c>
      <c r="D42">
        <v>6</v>
      </c>
      <c r="E42">
        <v>32</v>
      </c>
      <c r="F42">
        <v>6.6464249999999998</v>
      </c>
    </row>
    <row r="43" spans="1:6">
      <c r="A43">
        <v>118</v>
      </c>
      <c r="B43">
        <v>476500</v>
      </c>
      <c r="C43">
        <v>306500</v>
      </c>
      <c r="D43">
        <v>6</v>
      </c>
      <c r="E43">
        <v>32</v>
      </c>
      <c r="F43">
        <v>6.4281499999999996</v>
      </c>
    </row>
    <row r="44" spans="1:6">
      <c r="A44">
        <v>118</v>
      </c>
      <c r="B44">
        <v>477500</v>
      </c>
      <c r="C44">
        <v>306500</v>
      </c>
      <c r="D44">
        <v>6</v>
      </c>
      <c r="E44">
        <v>32</v>
      </c>
      <c r="F44">
        <v>6.2484019999999996</v>
      </c>
    </row>
    <row r="45" spans="1:6">
      <c r="A45">
        <v>118</v>
      </c>
      <c r="B45">
        <v>478500</v>
      </c>
      <c r="C45">
        <v>306500</v>
      </c>
      <c r="D45">
        <v>6</v>
      </c>
      <c r="E45">
        <v>32</v>
      </c>
      <c r="F45">
        <v>6.0687360000000004</v>
      </c>
    </row>
    <row r="46" spans="1:6">
      <c r="A46">
        <v>118</v>
      </c>
      <c r="B46">
        <v>479500</v>
      </c>
      <c r="C46">
        <v>306500</v>
      </c>
      <c r="D46">
        <v>6</v>
      </c>
      <c r="E46">
        <v>32</v>
      </c>
      <c r="F46">
        <v>6.0319479999999999</v>
      </c>
    </row>
    <row r="47" spans="1:6">
      <c r="A47">
        <v>118</v>
      </c>
      <c r="B47">
        <v>464500</v>
      </c>
      <c r="C47">
        <v>305500</v>
      </c>
      <c r="D47">
        <v>6</v>
      </c>
      <c r="E47">
        <v>11</v>
      </c>
      <c r="F47">
        <v>12.0931</v>
      </c>
    </row>
    <row r="48" spans="1:6">
      <c r="A48">
        <v>118</v>
      </c>
      <c r="B48">
        <v>465500</v>
      </c>
      <c r="C48">
        <v>305500</v>
      </c>
      <c r="D48">
        <v>6</v>
      </c>
      <c r="E48">
        <v>32</v>
      </c>
      <c r="F48">
        <v>10.733370000000001</v>
      </c>
    </row>
    <row r="49" spans="1:6">
      <c r="A49">
        <v>118</v>
      </c>
      <c r="B49">
        <v>466500</v>
      </c>
      <c r="C49">
        <v>305500</v>
      </c>
      <c r="D49">
        <v>6</v>
      </c>
      <c r="E49">
        <v>32</v>
      </c>
      <c r="F49">
        <v>9.6439090000000007</v>
      </c>
    </row>
    <row r="50" spans="1:6">
      <c r="A50">
        <v>118</v>
      </c>
      <c r="B50">
        <v>467500</v>
      </c>
      <c r="C50">
        <v>305500</v>
      </c>
      <c r="D50">
        <v>6</v>
      </c>
      <c r="E50">
        <v>32</v>
      </c>
      <c r="F50">
        <v>8.9541760000000004</v>
      </c>
    </row>
    <row r="51" spans="1:6">
      <c r="A51">
        <v>118</v>
      </c>
      <c r="B51">
        <v>468500</v>
      </c>
      <c r="C51">
        <v>305500</v>
      </c>
      <c r="D51">
        <v>6</v>
      </c>
      <c r="E51">
        <v>32</v>
      </c>
      <c r="F51">
        <v>8.5144070000000003</v>
      </c>
    </row>
    <row r="52" spans="1:6">
      <c r="A52">
        <v>118</v>
      </c>
      <c r="B52">
        <v>469500</v>
      </c>
      <c r="C52">
        <v>305500</v>
      </c>
      <c r="D52">
        <v>6</v>
      </c>
      <c r="E52">
        <v>32</v>
      </c>
      <c r="F52">
        <v>8.0827609999999996</v>
      </c>
    </row>
    <row r="53" spans="1:6">
      <c r="A53">
        <v>118</v>
      </c>
      <c r="B53">
        <v>470500</v>
      </c>
      <c r="C53">
        <v>305500</v>
      </c>
      <c r="D53">
        <v>6</v>
      </c>
      <c r="E53">
        <v>32</v>
      </c>
      <c r="F53">
        <v>7.7552130000000004</v>
      </c>
    </row>
    <row r="54" spans="1:6">
      <c r="A54">
        <v>118</v>
      </c>
      <c r="B54">
        <v>471500</v>
      </c>
      <c r="C54">
        <v>305500</v>
      </c>
      <c r="D54">
        <v>6</v>
      </c>
      <c r="E54">
        <v>32</v>
      </c>
      <c r="F54">
        <v>7.4898990000000003</v>
      </c>
    </row>
    <row r="55" spans="1:6">
      <c r="A55">
        <v>118</v>
      </c>
      <c r="B55">
        <v>472500</v>
      </c>
      <c r="C55">
        <v>305500</v>
      </c>
      <c r="D55">
        <v>6</v>
      </c>
      <c r="E55">
        <v>32</v>
      </c>
      <c r="F55">
        <v>7.2807120000000003</v>
      </c>
    </row>
    <row r="56" spans="1:6">
      <c r="A56">
        <v>118</v>
      </c>
      <c r="B56">
        <v>473500</v>
      </c>
      <c r="C56">
        <v>305500</v>
      </c>
      <c r="D56">
        <v>6</v>
      </c>
      <c r="E56">
        <v>32</v>
      </c>
      <c r="F56">
        <v>7.2012140000000002</v>
      </c>
    </row>
    <row r="57" spans="1:6">
      <c r="A57">
        <v>118</v>
      </c>
      <c r="B57">
        <v>474500</v>
      </c>
      <c r="C57">
        <v>305500</v>
      </c>
      <c r="D57">
        <v>6</v>
      </c>
      <c r="E57">
        <v>32</v>
      </c>
      <c r="F57">
        <v>7.0992660000000001</v>
      </c>
    </row>
    <row r="58" spans="1:6">
      <c r="A58">
        <v>118</v>
      </c>
      <c r="B58">
        <v>475500</v>
      </c>
      <c r="C58">
        <v>305500</v>
      </c>
      <c r="D58">
        <v>6</v>
      </c>
      <c r="E58">
        <v>32</v>
      </c>
      <c r="F58">
        <v>6.6788740000000004</v>
      </c>
    </row>
    <row r="59" spans="1:6">
      <c r="A59">
        <v>118</v>
      </c>
      <c r="B59">
        <v>476500</v>
      </c>
      <c r="C59">
        <v>305500</v>
      </c>
      <c r="D59">
        <v>6</v>
      </c>
      <c r="E59">
        <v>32</v>
      </c>
      <c r="F59">
        <v>6.4784680000000003</v>
      </c>
    </row>
    <row r="60" spans="1:6">
      <c r="A60">
        <v>118</v>
      </c>
      <c r="B60">
        <v>477500</v>
      </c>
      <c r="C60">
        <v>305500</v>
      </c>
      <c r="D60">
        <v>6</v>
      </c>
      <c r="E60">
        <v>32</v>
      </c>
      <c r="F60">
        <v>6.2856740000000002</v>
      </c>
    </row>
    <row r="61" spans="1:6">
      <c r="A61">
        <v>118</v>
      </c>
      <c r="B61">
        <v>478500</v>
      </c>
      <c r="C61">
        <v>305500</v>
      </c>
      <c r="D61">
        <v>6</v>
      </c>
      <c r="E61">
        <v>32</v>
      </c>
      <c r="F61">
        <v>6.1428459999999996</v>
      </c>
    </row>
    <row r="62" spans="1:6">
      <c r="A62">
        <v>118</v>
      </c>
      <c r="B62">
        <v>479500</v>
      </c>
      <c r="C62">
        <v>305500</v>
      </c>
      <c r="D62">
        <v>6</v>
      </c>
      <c r="E62">
        <v>32</v>
      </c>
      <c r="F62">
        <v>6.0806829999999996</v>
      </c>
    </row>
    <row r="63" spans="1:6">
      <c r="A63">
        <v>118</v>
      </c>
      <c r="B63">
        <v>480500</v>
      </c>
      <c r="C63">
        <v>305500</v>
      </c>
      <c r="D63">
        <v>6</v>
      </c>
      <c r="E63">
        <v>32</v>
      </c>
      <c r="F63">
        <v>6.1256500000000003</v>
      </c>
    </row>
    <row r="64" spans="1:6">
      <c r="A64">
        <v>118</v>
      </c>
      <c r="B64">
        <v>464500</v>
      </c>
      <c r="C64">
        <v>304500</v>
      </c>
      <c r="D64">
        <v>6</v>
      </c>
      <c r="E64">
        <v>11</v>
      </c>
      <c r="F64">
        <v>12.061199999999999</v>
      </c>
    </row>
    <row r="65" spans="1:6">
      <c r="A65">
        <v>118</v>
      </c>
      <c r="B65">
        <v>465500</v>
      </c>
      <c r="C65">
        <v>304500</v>
      </c>
      <c r="D65">
        <v>6</v>
      </c>
      <c r="E65">
        <v>32</v>
      </c>
      <c r="F65">
        <v>10.316179999999999</v>
      </c>
    </row>
    <row r="66" spans="1:6">
      <c r="A66">
        <v>118</v>
      </c>
      <c r="B66">
        <v>466500</v>
      </c>
      <c r="C66">
        <v>304500</v>
      </c>
      <c r="D66">
        <v>6</v>
      </c>
      <c r="E66">
        <v>32</v>
      </c>
      <c r="F66">
        <v>9.5120210000000007</v>
      </c>
    </row>
    <row r="67" spans="1:6">
      <c r="A67">
        <v>118</v>
      </c>
      <c r="B67">
        <v>467500</v>
      </c>
      <c r="C67">
        <v>304500</v>
      </c>
      <c r="D67">
        <v>6</v>
      </c>
      <c r="E67">
        <v>32</v>
      </c>
      <c r="F67">
        <v>8.964385</v>
      </c>
    </row>
    <row r="68" spans="1:6">
      <c r="A68">
        <v>118</v>
      </c>
      <c r="B68">
        <v>468500</v>
      </c>
      <c r="C68">
        <v>304500</v>
      </c>
      <c r="D68">
        <v>6</v>
      </c>
      <c r="E68">
        <v>32</v>
      </c>
      <c r="F68">
        <v>8.4461790000000008</v>
      </c>
    </row>
    <row r="69" spans="1:6">
      <c r="A69">
        <v>118</v>
      </c>
      <c r="B69">
        <v>469500</v>
      </c>
      <c r="C69">
        <v>304500</v>
      </c>
      <c r="D69">
        <v>6</v>
      </c>
      <c r="E69">
        <v>32</v>
      </c>
      <c r="F69">
        <v>8.0532719999999998</v>
      </c>
    </row>
    <row r="70" spans="1:6">
      <c r="A70">
        <v>118</v>
      </c>
      <c r="B70">
        <v>470500</v>
      </c>
      <c r="C70">
        <v>304500</v>
      </c>
      <c r="D70">
        <v>6</v>
      </c>
      <c r="E70">
        <v>32</v>
      </c>
      <c r="F70">
        <v>7.7972190000000001</v>
      </c>
    </row>
    <row r="71" spans="1:6">
      <c r="A71">
        <v>118</v>
      </c>
      <c r="B71">
        <v>471500</v>
      </c>
      <c r="C71">
        <v>304500</v>
      </c>
      <c r="D71">
        <v>6</v>
      </c>
      <c r="E71">
        <v>32</v>
      </c>
      <c r="F71">
        <v>7.5355889999999999</v>
      </c>
    </row>
    <row r="72" spans="1:6">
      <c r="A72">
        <v>118</v>
      </c>
      <c r="B72">
        <v>472500</v>
      </c>
      <c r="C72">
        <v>304500</v>
      </c>
      <c r="D72">
        <v>6</v>
      </c>
      <c r="E72">
        <v>32</v>
      </c>
      <c r="F72">
        <v>7.2839960000000001</v>
      </c>
    </row>
    <row r="73" spans="1:6">
      <c r="A73">
        <v>118</v>
      </c>
      <c r="B73">
        <v>473500</v>
      </c>
      <c r="C73">
        <v>304500</v>
      </c>
      <c r="D73">
        <v>6</v>
      </c>
      <c r="E73">
        <v>32</v>
      </c>
      <c r="F73">
        <v>7.2289510000000003</v>
      </c>
    </row>
    <row r="74" spans="1:6">
      <c r="A74">
        <v>118</v>
      </c>
      <c r="B74">
        <v>474500</v>
      </c>
      <c r="C74">
        <v>304500</v>
      </c>
      <c r="D74">
        <v>6</v>
      </c>
      <c r="E74">
        <v>32</v>
      </c>
      <c r="F74">
        <v>6.9269410000000002</v>
      </c>
    </row>
    <row r="75" spans="1:6">
      <c r="A75">
        <v>118</v>
      </c>
      <c r="B75">
        <v>475500</v>
      </c>
      <c r="C75">
        <v>304500</v>
      </c>
      <c r="D75">
        <v>6</v>
      </c>
      <c r="E75">
        <v>32</v>
      </c>
      <c r="F75">
        <v>6.6695830000000003</v>
      </c>
    </row>
    <row r="76" spans="1:6">
      <c r="A76">
        <v>118</v>
      </c>
      <c r="B76">
        <v>476500</v>
      </c>
      <c r="C76">
        <v>304500</v>
      </c>
      <c r="D76">
        <v>6</v>
      </c>
      <c r="E76">
        <v>32</v>
      </c>
      <c r="F76">
        <v>6.4548680000000003</v>
      </c>
    </row>
    <row r="77" spans="1:6">
      <c r="A77">
        <v>118</v>
      </c>
      <c r="B77">
        <v>477500</v>
      </c>
      <c r="C77">
        <v>304500</v>
      </c>
      <c r="D77">
        <v>6</v>
      </c>
      <c r="E77">
        <v>32</v>
      </c>
      <c r="F77">
        <v>6.284656</v>
      </c>
    </row>
    <row r="78" spans="1:6">
      <c r="A78">
        <v>118</v>
      </c>
      <c r="B78">
        <v>478500</v>
      </c>
      <c r="C78">
        <v>304500</v>
      </c>
      <c r="D78">
        <v>6</v>
      </c>
      <c r="E78">
        <v>32</v>
      </c>
      <c r="F78">
        <v>6.2233910000000003</v>
      </c>
    </row>
    <row r="79" spans="1:6">
      <c r="A79">
        <v>118</v>
      </c>
      <c r="B79">
        <v>479500</v>
      </c>
      <c r="C79">
        <v>304500</v>
      </c>
      <c r="D79">
        <v>6</v>
      </c>
      <c r="E79">
        <v>32</v>
      </c>
      <c r="F79">
        <v>6.1594059999999997</v>
      </c>
    </row>
    <row r="80" spans="1:6">
      <c r="A80">
        <v>118</v>
      </c>
      <c r="B80">
        <v>480500</v>
      </c>
      <c r="C80">
        <v>304500</v>
      </c>
      <c r="D80">
        <v>6</v>
      </c>
      <c r="E80">
        <v>32</v>
      </c>
      <c r="F80">
        <v>6.0833870000000001</v>
      </c>
    </row>
    <row r="81" spans="1:6">
      <c r="A81">
        <v>118</v>
      </c>
      <c r="B81">
        <v>464500</v>
      </c>
      <c r="C81">
        <v>303500</v>
      </c>
      <c r="D81">
        <v>6</v>
      </c>
      <c r="E81">
        <v>32</v>
      </c>
      <c r="F81">
        <v>10.36609</v>
      </c>
    </row>
    <row r="82" spans="1:6">
      <c r="A82">
        <v>118</v>
      </c>
      <c r="B82">
        <v>465500</v>
      </c>
      <c r="C82">
        <v>303500</v>
      </c>
      <c r="D82">
        <v>6</v>
      </c>
      <c r="E82">
        <v>32</v>
      </c>
      <c r="F82">
        <v>9.3542179999999995</v>
      </c>
    </row>
    <row r="83" spans="1:6">
      <c r="A83">
        <v>118</v>
      </c>
      <c r="B83">
        <v>466500</v>
      </c>
      <c r="C83">
        <v>303500</v>
      </c>
      <c r="D83">
        <v>6</v>
      </c>
      <c r="E83">
        <v>32</v>
      </c>
      <c r="F83">
        <v>9.3333480000000009</v>
      </c>
    </row>
    <row r="84" spans="1:6">
      <c r="A84">
        <v>118</v>
      </c>
      <c r="B84">
        <v>467500</v>
      </c>
      <c r="C84">
        <v>303500</v>
      </c>
      <c r="D84">
        <v>6</v>
      </c>
      <c r="E84">
        <v>32</v>
      </c>
      <c r="F84">
        <v>9.113429</v>
      </c>
    </row>
    <row r="85" spans="1:6">
      <c r="A85">
        <v>118</v>
      </c>
      <c r="B85">
        <v>468500</v>
      </c>
      <c r="C85">
        <v>303500</v>
      </c>
      <c r="D85">
        <v>6</v>
      </c>
      <c r="E85">
        <v>32</v>
      </c>
      <c r="F85">
        <v>8.7290519999999994</v>
      </c>
    </row>
    <row r="86" spans="1:6">
      <c r="A86">
        <v>118</v>
      </c>
      <c r="B86">
        <v>469500</v>
      </c>
      <c r="C86">
        <v>303500</v>
      </c>
      <c r="D86">
        <v>6</v>
      </c>
      <c r="E86">
        <v>32</v>
      </c>
      <c r="F86">
        <v>8.3186610000000005</v>
      </c>
    </row>
    <row r="87" spans="1:6">
      <c r="A87">
        <v>118</v>
      </c>
      <c r="B87">
        <v>470500</v>
      </c>
      <c r="C87">
        <v>303500</v>
      </c>
      <c r="D87">
        <v>6</v>
      </c>
      <c r="E87">
        <v>32</v>
      </c>
      <c r="F87">
        <v>7.931063</v>
      </c>
    </row>
    <row r="88" spans="1:6">
      <c r="A88">
        <v>118</v>
      </c>
      <c r="B88">
        <v>471500</v>
      </c>
      <c r="C88">
        <v>303500</v>
      </c>
      <c r="D88">
        <v>6</v>
      </c>
      <c r="E88">
        <v>32</v>
      </c>
      <c r="F88">
        <v>7.8016639999999997</v>
      </c>
    </row>
    <row r="89" spans="1:6">
      <c r="A89">
        <v>118</v>
      </c>
      <c r="B89">
        <v>472500</v>
      </c>
      <c r="C89">
        <v>303500</v>
      </c>
      <c r="D89">
        <v>6</v>
      </c>
      <c r="E89">
        <v>32</v>
      </c>
      <c r="F89">
        <v>7.543158</v>
      </c>
    </row>
    <row r="90" spans="1:6">
      <c r="A90">
        <v>118</v>
      </c>
      <c r="B90">
        <v>473500</v>
      </c>
      <c r="C90">
        <v>303500</v>
      </c>
      <c r="D90">
        <v>6</v>
      </c>
      <c r="E90">
        <v>32</v>
      </c>
      <c r="F90">
        <v>7.282896</v>
      </c>
    </row>
    <row r="91" spans="1:6">
      <c r="A91">
        <v>118</v>
      </c>
      <c r="B91">
        <v>474500</v>
      </c>
      <c r="C91">
        <v>303500</v>
      </c>
      <c r="D91">
        <v>6</v>
      </c>
      <c r="E91">
        <v>32</v>
      </c>
      <c r="F91">
        <v>6.9521860000000002</v>
      </c>
    </row>
    <row r="92" spans="1:6">
      <c r="A92">
        <v>118</v>
      </c>
      <c r="B92">
        <v>475500</v>
      </c>
      <c r="C92">
        <v>303500</v>
      </c>
      <c r="D92">
        <v>6</v>
      </c>
      <c r="E92">
        <v>32</v>
      </c>
      <c r="F92">
        <v>6.6753460000000002</v>
      </c>
    </row>
    <row r="93" spans="1:6">
      <c r="A93">
        <v>118</v>
      </c>
      <c r="B93">
        <v>476500</v>
      </c>
      <c r="C93">
        <v>303500</v>
      </c>
      <c r="D93">
        <v>6</v>
      </c>
      <c r="E93">
        <v>32</v>
      </c>
      <c r="F93">
        <v>6.4117259999999998</v>
      </c>
    </row>
    <row r="94" spans="1:6">
      <c r="A94">
        <v>118</v>
      </c>
      <c r="B94">
        <v>477500</v>
      </c>
      <c r="C94">
        <v>303500</v>
      </c>
      <c r="D94">
        <v>6</v>
      </c>
      <c r="E94">
        <v>32</v>
      </c>
      <c r="F94">
        <v>6.3117089999999996</v>
      </c>
    </row>
    <row r="95" spans="1:6">
      <c r="A95">
        <v>118</v>
      </c>
      <c r="B95">
        <v>478500</v>
      </c>
      <c r="C95">
        <v>303500</v>
      </c>
      <c r="D95">
        <v>6</v>
      </c>
      <c r="E95">
        <v>32</v>
      </c>
      <c r="F95">
        <v>6.1905450000000002</v>
      </c>
    </row>
    <row r="96" spans="1:6">
      <c r="A96">
        <v>118</v>
      </c>
      <c r="B96">
        <v>479500</v>
      </c>
      <c r="C96">
        <v>303500</v>
      </c>
      <c r="D96">
        <v>6</v>
      </c>
      <c r="E96">
        <v>32</v>
      </c>
      <c r="F96">
        <v>6.1675630000000004</v>
      </c>
    </row>
    <row r="97" spans="1:6">
      <c r="A97">
        <v>118</v>
      </c>
      <c r="B97">
        <v>480500</v>
      </c>
      <c r="C97">
        <v>303500</v>
      </c>
      <c r="D97">
        <v>6</v>
      </c>
      <c r="E97">
        <v>32</v>
      </c>
      <c r="F97">
        <v>6.0746450000000003</v>
      </c>
    </row>
    <row r="98" spans="1:6">
      <c r="A98">
        <v>118</v>
      </c>
      <c r="B98">
        <v>463500</v>
      </c>
      <c r="C98">
        <v>302500</v>
      </c>
      <c r="D98">
        <v>6</v>
      </c>
      <c r="E98">
        <v>32</v>
      </c>
      <c r="F98">
        <v>11.22678</v>
      </c>
    </row>
    <row r="99" spans="1:6">
      <c r="A99">
        <v>118</v>
      </c>
      <c r="B99">
        <v>464500</v>
      </c>
      <c r="C99">
        <v>302500</v>
      </c>
      <c r="D99">
        <v>6</v>
      </c>
      <c r="E99">
        <v>32</v>
      </c>
      <c r="F99">
        <v>10.17173</v>
      </c>
    </row>
    <row r="100" spans="1:6">
      <c r="A100">
        <v>118</v>
      </c>
      <c r="B100">
        <v>465500</v>
      </c>
      <c r="C100">
        <v>302500</v>
      </c>
      <c r="D100">
        <v>6</v>
      </c>
      <c r="E100">
        <v>32</v>
      </c>
      <c r="F100">
        <v>9.3753320000000002</v>
      </c>
    </row>
    <row r="101" spans="1:6">
      <c r="A101">
        <v>118</v>
      </c>
      <c r="B101">
        <v>466500</v>
      </c>
      <c r="C101">
        <v>302500</v>
      </c>
      <c r="D101">
        <v>6</v>
      </c>
      <c r="E101">
        <v>32</v>
      </c>
      <c r="F101">
        <v>8.8578030000000005</v>
      </c>
    </row>
    <row r="102" spans="1:6">
      <c r="A102">
        <v>118</v>
      </c>
      <c r="B102">
        <v>467500</v>
      </c>
      <c r="C102">
        <v>302500</v>
      </c>
      <c r="D102">
        <v>6</v>
      </c>
      <c r="E102">
        <v>32</v>
      </c>
      <c r="F102">
        <v>8.463533</v>
      </c>
    </row>
    <row r="103" spans="1:6">
      <c r="A103">
        <v>118</v>
      </c>
      <c r="B103">
        <v>468500</v>
      </c>
      <c r="C103">
        <v>302500</v>
      </c>
      <c r="D103">
        <v>6</v>
      </c>
      <c r="E103">
        <v>32</v>
      </c>
      <c r="F103">
        <v>8.1111599999999999</v>
      </c>
    </row>
    <row r="104" spans="1:6">
      <c r="A104">
        <v>118</v>
      </c>
      <c r="B104">
        <v>469500</v>
      </c>
      <c r="C104">
        <v>302500</v>
      </c>
      <c r="D104">
        <v>6</v>
      </c>
      <c r="E104">
        <v>32</v>
      </c>
      <c r="F104">
        <v>7.8400379999999998</v>
      </c>
    </row>
    <row r="105" spans="1:6">
      <c r="A105">
        <v>118</v>
      </c>
      <c r="B105">
        <v>470500</v>
      </c>
      <c r="C105">
        <v>302500</v>
      </c>
      <c r="D105">
        <v>6</v>
      </c>
      <c r="E105">
        <v>32</v>
      </c>
      <c r="F105">
        <v>7.7711610000000002</v>
      </c>
    </row>
    <row r="106" spans="1:6">
      <c r="A106">
        <v>118</v>
      </c>
      <c r="B106">
        <v>471500</v>
      </c>
      <c r="C106">
        <v>302500</v>
      </c>
      <c r="D106">
        <v>6</v>
      </c>
      <c r="E106">
        <v>32</v>
      </c>
      <c r="F106">
        <v>7.582732</v>
      </c>
    </row>
    <row r="107" spans="1:6">
      <c r="A107">
        <v>118</v>
      </c>
      <c r="B107">
        <v>472500</v>
      </c>
      <c r="C107">
        <v>302500</v>
      </c>
      <c r="D107">
        <v>6</v>
      </c>
      <c r="E107">
        <v>32</v>
      </c>
      <c r="F107">
        <v>7.4893830000000001</v>
      </c>
    </row>
    <row r="108" spans="1:6">
      <c r="A108">
        <v>118</v>
      </c>
      <c r="B108">
        <v>473500</v>
      </c>
      <c r="C108">
        <v>302500</v>
      </c>
      <c r="D108">
        <v>6</v>
      </c>
      <c r="E108">
        <v>32</v>
      </c>
      <c r="F108">
        <v>7.4572019999999997</v>
      </c>
    </row>
    <row r="109" spans="1:6">
      <c r="A109">
        <v>118</v>
      </c>
      <c r="B109">
        <v>474500</v>
      </c>
      <c r="C109">
        <v>302500</v>
      </c>
      <c r="D109">
        <v>6</v>
      </c>
      <c r="E109">
        <v>32</v>
      </c>
      <c r="F109">
        <v>7.3376960000000002</v>
      </c>
    </row>
    <row r="110" spans="1:6">
      <c r="A110">
        <v>118</v>
      </c>
      <c r="B110">
        <v>475500</v>
      </c>
      <c r="C110">
        <v>302500</v>
      </c>
      <c r="D110">
        <v>6</v>
      </c>
      <c r="E110">
        <v>32</v>
      </c>
      <c r="F110">
        <v>6.8888629999999997</v>
      </c>
    </row>
    <row r="111" spans="1:6">
      <c r="A111">
        <v>118</v>
      </c>
      <c r="B111">
        <v>476500</v>
      </c>
      <c r="C111">
        <v>302500</v>
      </c>
      <c r="D111">
        <v>6</v>
      </c>
      <c r="E111">
        <v>32</v>
      </c>
      <c r="F111">
        <v>6.4749249999999998</v>
      </c>
    </row>
    <row r="112" spans="1:6">
      <c r="A112">
        <v>118</v>
      </c>
      <c r="B112">
        <v>477500</v>
      </c>
      <c r="C112">
        <v>302500</v>
      </c>
      <c r="D112">
        <v>6</v>
      </c>
      <c r="E112">
        <v>32</v>
      </c>
      <c r="F112">
        <v>6.3744129999999997</v>
      </c>
    </row>
    <row r="113" spans="1:6">
      <c r="A113">
        <v>118</v>
      </c>
      <c r="B113">
        <v>478500</v>
      </c>
      <c r="C113">
        <v>302500</v>
      </c>
      <c r="D113">
        <v>6</v>
      </c>
      <c r="E113">
        <v>32</v>
      </c>
      <c r="F113">
        <v>6.2489710000000001</v>
      </c>
    </row>
    <row r="114" spans="1:6">
      <c r="A114">
        <v>118</v>
      </c>
      <c r="B114">
        <v>479500</v>
      </c>
      <c r="C114">
        <v>302500</v>
      </c>
      <c r="D114">
        <v>6</v>
      </c>
      <c r="E114">
        <v>32</v>
      </c>
      <c r="F114">
        <v>6.2027190000000001</v>
      </c>
    </row>
    <row r="115" spans="1:6">
      <c r="A115">
        <v>118</v>
      </c>
      <c r="B115">
        <v>464500</v>
      </c>
      <c r="C115">
        <v>301500</v>
      </c>
      <c r="D115">
        <v>6</v>
      </c>
      <c r="E115">
        <v>32</v>
      </c>
      <c r="F115">
        <v>9.8728770000000008</v>
      </c>
    </row>
    <row r="116" spans="1:6">
      <c r="A116">
        <v>118</v>
      </c>
      <c r="B116">
        <v>465500</v>
      </c>
      <c r="C116">
        <v>301500</v>
      </c>
      <c r="D116">
        <v>6</v>
      </c>
      <c r="E116">
        <v>32</v>
      </c>
      <c r="F116">
        <v>9.1284449999999993</v>
      </c>
    </row>
    <row r="117" spans="1:6">
      <c r="A117">
        <v>118</v>
      </c>
      <c r="B117">
        <v>466500</v>
      </c>
      <c r="C117">
        <v>301500</v>
      </c>
      <c r="D117">
        <v>6</v>
      </c>
      <c r="E117">
        <v>32</v>
      </c>
      <c r="F117">
        <v>8.6491009999999999</v>
      </c>
    </row>
    <row r="118" spans="1:6">
      <c r="A118">
        <v>118</v>
      </c>
      <c r="B118">
        <v>467500</v>
      </c>
      <c r="C118">
        <v>301500</v>
      </c>
      <c r="D118">
        <v>6</v>
      </c>
      <c r="E118">
        <v>32</v>
      </c>
      <c r="F118">
        <v>8.2540700000000005</v>
      </c>
    </row>
    <row r="119" spans="1:6">
      <c r="A119">
        <v>118</v>
      </c>
      <c r="B119">
        <v>468500</v>
      </c>
      <c r="C119">
        <v>301500</v>
      </c>
      <c r="D119">
        <v>6</v>
      </c>
      <c r="E119">
        <v>32</v>
      </c>
      <c r="F119">
        <v>7.9485950000000001</v>
      </c>
    </row>
    <row r="120" spans="1:6">
      <c r="A120">
        <v>118</v>
      </c>
      <c r="B120">
        <v>469500</v>
      </c>
      <c r="C120">
        <v>301500</v>
      </c>
      <c r="D120">
        <v>6</v>
      </c>
      <c r="E120">
        <v>32</v>
      </c>
      <c r="F120">
        <v>7.732418</v>
      </c>
    </row>
    <row r="121" spans="1:6">
      <c r="A121">
        <v>118</v>
      </c>
      <c r="B121">
        <v>470500</v>
      </c>
      <c r="C121">
        <v>301500</v>
      </c>
      <c r="D121">
        <v>6</v>
      </c>
      <c r="E121">
        <v>32</v>
      </c>
      <c r="F121">
        <v>7.5516290000000001</v>
      </c>
    </row>
    <row r="122" spans="1:6">
      <c r="A122">
        <v>118</v>
      </c>
      <c r="B122">
        <v>471500</v>
      </c>
      <c r="C122">
        <v>301500</v>
      </c>
      <c r="D122">
        <v>6</v>
      </c>
      <c r="E122">
        <v>32</v>
      </c>
      <c r="F122">
        <v>7.3240299999999996</v>
      </c>
    </row>
    <row r="123" spans="1:6">
      <c r="A123">
        <v>118</v>
      </c>
      <c r="B123">
        <v>472500</v>
      </c>
      <c r="C123">
        <v>301500</v>
      </c>
      <c r="D123">
        <v>6</v>
      </c>
      <c r="E123">
        <v>32</v>
      </c>
      <c r="F123">
        <v>7.2607609999999996</v>
      </c>
    </row>
    <row r="124" spans="1:6">
      <c r="A124">
        <v>118</v>
      </c>
      <c r="B124">
        <v>473500</v>
      </c>
      <c r="C124">
        <v>301500</v>
      </c>
      <c r="D124">
        <v>6</v>
      </c>
      <c r="E124">
        <v>32</v>
      </c>
      <c r="F124">
        <v>6.983473</v>
      </c>
    </row>
    <row r="125" spans="1:6">
      <c r="A125">
        <v>118</v>
      </c>
      <c r="B125">
        <v>474500</v>
      </c>
      <c r="C125">
        <v>301500</v>
      </c>
      <c r="D125">
        <v>6</v>
      </c>
      <c r="E125">
        <v>32</v>
      </c>
      <c r="F125">
        <v>6.7966769999999999</v>
      </c>
    </row>
    <row r="126" spans="1:6">
      <c r="A126">
        <v>118</v>
      </c>
      <c r="B126">
        <v>475500</v>
      </c>
      <c r="C126">
        <v>301500</v>
      </c>
      <c r="D126">
        <v>6</v>
      </c>
      <c r="E126">
        <v>32</v>
      </c>
      <c r="F126">
        <v>6.8602150000000002</v>
      </c>
    </row>
    <row r="127" spans="1:6">
      <c r="A127">
        <v>118</v>
      </c>
      <c r="B127">
        <v>476500</v>
      </c>
      <c r="C127">
        <v>301500</v>
      </c>
      <c r="D127">
        <v>6</v>
      </c>
      <c r="E127">
        <v>32</v>
      </c>
      <c r="F127">
        <v>6.7295489999999996</v>
      </c>
    </row>
    <row r="128" spans="1:6">
      <c r="A128">
        <v>118</v>
      </c>
      <c r="B128">
        <v>477500</v>
      </c>
      <c r="C128">
        <v>301500</v>
      </c>
      <c r="D128">
        <v>6</v>
      </c>
      <c r="E128">
        <v>32</v>
      </c>
      <c r="F128">
        <v>6.4094749999999996</v>
      </c>
    </row>
    <row r="129" spans="1:6">
      <c r="A129">
        <v>118</v>
      </c>
      <c r="B129">
        <v>478500</v>
      </c>
      <c r="C129">
        <v>301500</v>
      </c>
      <c r="D129">
        <v>6</v>
      </c>
      <c r="E129">
        <v>32</v>
      </c>
      <c r="F129">
        <v>6.3065090000000001</v>
      </c>
    </row>
    <row r="130" spans="1:6">
      <c r="A130">
        <v>118</v>
      </c>
      <c r="B130">
        <v>479500</v>
      </c>
      <c r="C130">
        <v>301500</v>
      </c>
      <c r="D130">
        <v>6</v>
      </c>
      <c r="E130">
        <v>32</v>
      </c>
      <c r="F130">
        <v>6.2439270000000002</v>
      </c>
    </row>
    <row r="131" spans="1:6">
      <c r="A131">
        <v>118</v>
      </c>
      <c r="B131">
        <v>465500</v>
      </c>
      <c r="C131">
        <v>300500</v>
      </c>
      <c r="D131">
        <v>6</v>
      </c>
      <c r="E131">
        <v>32</v>
      </c>
      <c r="F131">
        <v>8.9287270000000003</v>
      </c>
    </row>
    <row r="132" spans="1:6">
      <c r="A132">
        <v>118</v>
      </c>
      <c r="B132">
        <v>466500</v>
      </c>
      <c r="C132">
        <v>300500</v>
      </c>
      <c r="D132">
        <v>6</v>
      </c>
      <c r="E132">
        <v>32</v>
      </c>
      <c r="F132">
        <v>8.5191490000000005</v>
      </c>
    </row>
    <row r="133" spans="1:6">
      <c r="A133">
        <v>118</v>
      </c>
      <c r="B133">
        <v>467500</v>
      </c>
      <c r="C133">
        <v>300500</v>
      </c>
      <c r="D133">
        <v>6</v>
      </c>
      <c r="E133">
        <v>32</v>
      </c>
      <c r="F133">
        <v>8.1439559999999993</v>
      </c>
    </row>
    <row r="134" spans="1:6">
      <c r="A134">
        <v>118</v>
      </c>
      <c r="B134">
        <v>468500</v>
      </c>
      <c r="C134">
        <v>300500</v>
      </c>
      <c r="D134">
        <v>6</v>
      </c>
      <c r="E134">
        <v>32</v>
      </c>
      <c r="F134">
        <v>7.9133050000000003</v>
      </c>
    </row>
    <row r="135" spans="1:6">
      <c r="A135">
        <v>118</v>
      </c>
      <c r="B135">
        <v>469500</v>
      </c>
      <c r="C135">
        <v>300500</v>
      </c>
      <c r="D135">
        <v>6</v>
      </c>
      <c r="E135">
        <v>32</v>
      </c>
      <c r="F135">
        <v>7.6332310000000003</v>
      </c>
    </row>
    <row r="136" spans="1:6">
      <c r="A136">
        <v>118</v>
      </c>
      <c r="B136">
        <v>470500</v>
      </c>
      <c r="C136">
        <v>300500</v>
      </c>
      <c r="D136">
        <v>6</v>
      </c>
      <c r="E136">
        <v>32</v>
      </c>
      <c r="F136">
        <v>7.4218999999999999</v>
      </c>
    </row>
    <row r="137" spans="1:6">
      <c r="A137">
        <v>118</v>
      </c>
      <c r="B137">
        <v>471500</v>
      </c>
      <c r="C137">
        <v>300500</v>
      </c>
      <c r="D137">
        <v>6</v>
      </c>
      <c r="E137">
        <v>32</v>
      </c>
      <c r="F137">
        <v>7.249142</v>
      </c>
    </row>
    <row r="138" spans="1:6">
      <c r="A138">
        <v>118</v>
      </c>
      <c r="B138">
        <v>472500</v>
      </c>
      <c r="C138">
        <v>300500</v>
      </c>
      <c r="D138">
        <v>6</v>
      </c>
      <c r="E138">
        <v>32</v>
      </c>
      <c r="F138">
        <v>7.1763310000000002</v>
      </c>
    </row>
    <row r="139" spans="1:6">
      <c r="A139">
        <v>118</v>
      </c>
      <c r="B139">
        <v>473500</v>
      </c>
      <c r="C139">
        <v>300500</v>
      </c>
      <c r="D139">
        <v>6</v>
      </c>
      <c r="E139">
        <v>32</v>
      </c>
      <c r="F139">
        <v>6.8956239999999998</v>
      </c>
    </row>
    <row r="140" spans="1:6">
      <c r="A140">
        <v>118</v>
      </c>
      <c r="B140">
        <v>474500</v>
      </c>
      <c r="C140">
        <v>300500</v>
      </c>
      <c r="D140">
        <v>6</v>
      </c>
      <c r="E140">
        <v>32</v>
      </c>
      <c r="F140">
        <v>6.6878450000000003</v>
      </c>
    </row>
    <row r="141" spans="1:6">
      <c r="A141">
        <v>118</v>
      </c>
      <c r="B141">
        <v>475500</v>
      </c>
      <c r="C141">
        <v>300500</v>
      </c>
      <c r="D141">
        <v>6</v>
      </c>
      <c r="E141">
        <v>32</v>
      </c>
      <c r="F141">
        <v>6.5869270000000002</v>
      </c>
    </row>
    <row r="142" spans="1:6">
      <c r="A142">
        <v>118</v>
      </c>
      <c r="B142">
        <v>476500</v>
      </c>
      <c r="C142">
        <v>300500</v>
      </c>
      <c r="D142">
        <v>6</v>
      </c>
      <c r="E142">
        <v>32</v>
      </c>
      <c r="F142">
        <v>6.8140390000000002</v>
      </c>
    </row>
    <row r="143" spans="1:6">
      <c r="A143">
        <v>118</v>
      </c>
      <c r="B143">
        <v>477500</v>
      </c>
      <c r="C143">
        <v>300500</v>
      </c>
      <c r="D143">
        <v>6</v>
      </c>
      <c r="E143">
        <v>32</v>
      </c>
      <c r="F143">
        <v>6.759735</v>
      </c>
    </row>
    <row r="144" spans="1:6">
      <c r="A144">
        <v>118</v>
      </c>
      <c r="B144">
        <v>478500</v>
      </c>
      <c r="C144">
        <v>300500</v>
      </c>
      <c r="D144">
        <v>6</v>
      </c>
      <c r="E144">
        <v>32</v>
      </c>
      <c r="F144">
        <v>6.6928869999999998</v>
      </c>
    </row>
    <row r="145" spans="1:6">
      <c r="A145">
        <v>118</v>
      </c>
      <c r="B145">
        <v>479500</v>
      </c>
      <c r="C145">
        <v>300500</v>
      </c>
      <c r="D145">
        <v>6</v>
      </c>
      <c r="E145">
        <v>32</v>
      </c>
      <c r="F145">
        <v>6.5918640000000002</v>
      </c>
    </row>
    <row r="146" spans="1:6">
      <c r="A146">
        <v>118</v>
      </c>
      <c r="B146">
        <v>481500</v>
      </c>
      <c r="C146">
        <v>300500</v>
      </c>
      <c r="D146">
        <v>6</v>
      </c>
      <c r="E146">
        <v>32</v>
      </c>
      <c r="F146">
        <v>6.6106680000000004</v>
      </c>
    </row>
    <row r="147" spans="1:6">
      <c r="A147">
        <v>118</v>
      </c>
      <c r="B147">
        <v>464500</v>
      </c>
      <c r="C147">
        <v>299500</v>
      </c>
      <c r="D147">
        <v>6</v>
      </c>
      <c r="E147">
        <v>32</v>
      </c>
      <c r="F147">
        <v>9.7371809999999996</v>
      </c>
    </row>
    <row r="148" spans="1:6">
      <c r="A148">
        <v>118</v>
      </c>
      <c r="B148">
        <v>465500</v>
      </c>
      <c r="C148">
        <v>299500</v>
      </c>
      <c r="D148">
        <v>6</v>
      </c>
      <c r="E148">
        <v>32</v>
      </c>
      <c r="F148">
        <v>8.8660990000000002</v>
      </c>
    </row>
    <row r="149" spans="1:6">
      <c r="A149">
        <v>118</v>
      </c>
      <c r="B149">
        <v>466500</v>
      </c>
      <c r="C149">
        <v>299500</v>
      </c>
      <c r="D149">
        <v>6</v>
      </c>
      <c r="E149">
        <v>32</v>
      </c>
      <c r="F149">
        <v>8.3962760000000003</v>
      </c>
    </row>
    <row r="150" spans="1:6">
      <c r="A150">
        <v>118</v>
      </c>
      <c r="B150">
        <v>467500</v>
      </c>
      <c r="C150">
        <v>299500</v>
      </c>
      <c r="D150">
        <v>6</v>
      </c>
      <c r="E150">
        <v>32</v>
      </c>
      <c r="F150">
        <v>8.0584579999999999</v>
      </c>
    </row>
    <row r="151" spans="1:6">
      <c r="A151">
        <v>118</v>
      </c>
      <c r="B151">
        <v>468500</v>
      </c>
      <c r="C151">
        <v>299500</v>
      </c>
      <c r="D151">
        <v>6</v>
      </c>
      <c r="E151">
        <v>32</v>
      </c>
      <c r="F151">
        <v>7.7545960000000003</v>
      </c>
    </row>
    <row r="152" spans="1:6">
      <c r="A152">
        <v>118</v>
      </c>
      <c r="B152">
        <v>469500</v>
      </c>
      <c r="C152">
        <v>299500</v>
      </c>
      <c r="D152">
        <v>6</v>
      </c>
      <c r="E152">
        <v>32</v>
      </c>
      <c r="F152">
        <v>7.5519639999999999</v>
      </c>
    </row>
    <row r="153" spans="1:6">
      <c r="A153">
        <v>118</v>
      </c>
      <c r="B153">
        <v>470500</v>
      </c>
      <c r="C153">
        <v>299500</v>
      </c>
      <c r="D153">
        <v>6</v>
      </c>
      <c r="E153">
        <v>32</v>
      </c>
      <c r="F153">
        <v>7.4864790000000001</v>
      </c>
    </row>
    <row r="154" spans="1:6">
      <c r="A154">
        <v>118</v>
      </c>
      <c r="B154">
        <v>471500</v>
      </c>
      <c r="C154">
        <v>299500</v>
      </c>
      <c r="D154">
        <v>6</v>
      </c>
      <c r="E154">
        <v>32</v>
      </c>
      <c r="F154">
        <v>7.2045890000000004</v>
      </c>
    </row>
    <row r="155" spans="1:6">
      <c r="A155">
        <v>118</v>
      </c>
      <c r="B155">
        <v>472500</v>
      </c>
      <c r="C155">
        <v>299500</v>
      </c>
      <c r="D155">
        <v>6</v>
      </c>
      <c r="E155">
        <v>32</v>
      </c>
      <c r="F155">
        <v>7.1229610000000001</v>
      </c>
    </row>
    <row r="156" spans="1:6">
      <c r="A156">
        <v>118</v>
      </c>
      <c r="B156">
        <v>473500</v>
      </c>
      <c r="C156">
        <v>299500</v>
      </c>
      <c r="D156">
        <v>6</v>
      </c>
      <c r="E156">
        <v>32</v>
      </c>
      <c r="F156">
        <v>6.8265950000000002</v>
      </c>
    </row>
    <row r="157" spans="1:6">
      <c r="A157">
        <v>118</v>
      </c>
      <c r="B157">
        <v>474500</v>
      </c>
      <c r="C157">
        <v>299500</v>
      </c>
      <c r="D157">
        <v>6</v>
      </c>
      <c r="E157">
        <v>32</v>
      </c>
      <c r="F157">
        <v>6.6903240000000004</v>
      </c>
    </row>
    <row r="158" spans="1:6">
      <c r="A158">
        <v>118</v>
      </c>
      <c r="B158">
        <v>475500</v>
      </c>
      <c r="C158">
        <v>299500</v>
      </c>
      <c r="D158">
        <v>6</v>
      </c>
      <c r="E158">
        <v>32</v>
      </c>
      <c r="F158">
        <v>6.5817119999999996</v>
      </c>
    </row>
    <row r="159" spans="1:6">
      <c r="A159">
        <v>118</v>
      </c>
      <c r="B159">
        <v>476500</v>
      </c>
      <c r="C159">
        <v>299500</v>
      </c>
      <c r="D159">
        <v>6</v>
      </c>
      <c r="E159">
        <v>32</v>
      </c>
      <c r="F159">
        <v>6.4768369999999997</v>
      </c>
    </row>
    <row r="160" spans="1:6">
      <c r="A160">
        <v>118</v>
      </c>
      <c r="B160">
        <v>477500</v>
      </c>
      <c r="C160">
        <v>299500</v>
      </c>
      <c r="D160">
        <v>6</v>
      </c>
      <c r="E160">
        <v>32</v>
      </c>
      <c r="F160">
        <v>6.414625</v>
      </c>
    </row>
    <row r="161" spans="1:6">
      <c r="A161">
        <v>118</v>
      </c>
      <c r="B161">
        <v>478500</v>
      </c>
      <c r="C161">
        <v>299500</v>
      </c>
      <c r="D161">
        <v>6</v>
      </c>
      <c r="E161">
        <v>32</v>
      </c>
      <c r="F161">
        <v>6.3358470000000002</v>
      </c>
    </row>
    <row r="162" spans="1:6">
      <c r="A162">
        <v>118</v>
      </c>
      <c r="B162">
        <v>479500</v>
      </c>
      <c r="C162">
        <v>299500</v>
      </c>
      <c r="D162">
        <v>6</v>
      </c>
      <c r="E162">
        <v>32</v>
      </c>
      <c r="F162">
        <v>6.273358</v>
      </c>
    </row>
    <row r="163" spans="1:6">
      <c r="A163">
        <v>118</v>
      </c>
      <c r="B163">
        <v>480500</v>
      </c>
      <c r="C163">
        <v>299500</v>
      </c>
      <c r="D163">
        <v>6</v>
      </c>
      <c r="E163">
        <v>32</v>
      </c>
      <c r="F163">
        <v>6.2500390000000001</v>
      </c>
    </row>
    <row r="164" spans="1:6">
      <c r="A164">
        <v>118</v>
      </c>
      <c r="B164">
        <v>481500</v>
      </c>
      <c r="C164">
        <v>299500</v>
      </c>
      <c r="D164">
        <v>6</v>
      </c>
      <c r="E164">
        <v>32</v>
      </c>
      <c r="F164">
        <v>6.2770520000000003</v>
      </c>
    </row>
    <row r="165" spans="1:6">
      <c r="A165">
        <v>118</v>
      </c>
      <c r="B165">
        <v>482500</v>
      </c>
      <c r="C165">
        <v>299500</v>
      </c>
      <c r="D165">
        <v>6</v>
      </c>
      <c r="E165">
        <v>32</v>
      </c>
      <c r="F165">
        <v>6.2668559999999998</v>
      </c>
    </row>
    <row r="166" spans="1:6">
      <c r="A166">
        <v>118</v>
      </c>
      <c r="B166">
        <v>463500</v>
      </c>
      <c r="C166">
        <v>298500</v>
      </c>
      <c r="D166">
        <v>6</v>
      </c>
      <c r="E166">
        <v>32</v>
      </c>
      <c r="F166">
        <v>9.4446309999999993</v>
      </c>
    </row>
    <row r="167" spans="1:6">
      <c r="A167">
        <v>118</v>
      </c>
      <c r="B167">
        <v>464500</v>
      </c>
      <c r="C167">
        <v>298500</v>
      </c>
      <c r="D167">
        <v>6</v>
      </c>
      <c r="E167">
        <v>32</v>
      </c>
      <c r="F167">
        <v>9.7851529999999993</v>
      </c>
    </row>
    <row r="168" spans="1:6">
      <c r="A168">
        <v>118</v>
      </c>
      <c r="B168">
        <v>465500</v>
      </c>
      <c r="C168">
        <v>298500</v>
      </c>
      <c r="D168">
        <v>6</v>
      </c>
      <c r="E168">
        <v>32</v>
      </c>
      <c r="F168">
        <v>9.0229060000000008</v>
      </c>
    </row>
    <row r="169" spans="1:6">
      <c r="A169">
        <v>118</v>
      </c>
      <c r="B169">
        <v>466500</v>
      </c>
      <c r="C169">
        <v>298500</v>
      </c>
      <c r="D169">
        <v>6</v>
      </c>
      <c r="E169">
        <v>32</v>
      </c>
      <c r="F169">
        <v>8.5996620000000004</v>
      </c>
    </row>
    <row r="170" spans="1:6">
      <c r="A170">
        <v>118</v>
      </c>
      <c r="B170">
        <v>467500</v>
      </c>
      <c r="C170">
        <v>298500</v>
      </c>
      <c r="D170">
        <v>6</v>
      </c>
      <c r="E170">
        <v>32</v>
      </c>
      <c r="F170">
        <v>8.0802010000000006</v>
      </c>
    </row>
    <row r="171" spans="1:6">
      <c r="A171">
        <v>118</v>
      </c>
      <c r="B171">
        <v>468500</v>
      </c>
      <c r="C171">
        <v>298500</v>
      </c>
      <c r="D171">
        <v>6</v>
      </c>
      <c r="E171">
        <v>32</v>
      </c>
      <c r="F171">
        <v>7.7263570000000001</v>
      </c>
    </row>
    <row r="172" spans="1:6">
      <c r="A172">
        <v>118</v>
      </c>
      <c r="B172">
        <v>469500</v>
      </c>
      <c r="C172">
        <v>298500</v>
      </c>
      <c r="D172">
        <v>6</v>
      </c>
      <c r="E172">
        <v>32</v>
      </c>
      <c r="F172">
        <v>7.4969640000000002</v>
      </c>
    </row>
    <row r="173" spans="1:6">
      <c r="A173">
        <v>118</v>
      </c>
      <c r="B173">
        <v>470500</v>
      </c>
      <c r="C173">
        <v>298500</v>
      </c>
      <c r="D173">
        <v>6</v>
      </c>
      <c r="E173">
        <v>32</v>
      </c>
      <c r="F173">
        <v>7.3324999999999996</v>
      </c>
    </row>
    <row r="174" spans="1:6">
      <c r="A174">
        <v>118</v>
      </c>
      <c r="B174">
        <v>471500</v>
      </c>
      <c r="C174">
        <v>298500</v>
      </c>
      <c r="D174">
        <v>6</v>
      </c>
      <c r="E174">
        <v>32</v>
      </c>
      <c r="F174">
        <v>7.3010070000000002</v>
      </c>
    </row>
    <row r="175" spans="1:6">
      <c r="A175">
        <v>118</v>
      </c>
      <c r="B175">
        <v>472500</v>
      </c>
      <c r="C175">
        <v>298500</v>
      </c>
      <c r="D175">
        <v>6</v>
      </c>
      <c r="E175">
        <v>32</v>
      </c>
      <c r="F175">
        <v>6.9477529999999996</v>
      </c>
    </row>
    <row r="176" spans="1:6">
      <c r="A176">
        <v>118</v>
      </c>
      <c r="B176">
        <v>473500</v>
      </c>
      <c r="C176">
        <v>298500</v>
      </c>
      <c r="D176">
        <v>6</v>
      </c>
      <c r="E176">
        <v>32</v>
      </c>
      <c r="F176">
        <v>6.7768040000000003</v>
      </c>
    </row>
    <row r="177" spans="1:6">
      <c r="A177">
        <v>118</v>
      </c>
      <c r="B177">
        <v>474500</v>
      </c>
      <c r="C177">
        <v>298500</v>
      </c>
      <c r="D177">
        <v>6</v>
      </c>
      <c r="E177">
        <v>32</v>
      </c>
      <c r="F177">
        <v>6.6844320000000002</v>
      </c>
    </row>
    <row r="178" spans="1:6">
      <c r="A178">
        <v>118</v>
      </c>
      <c r="B178">
        <v>475500</v>
      </c>
      <c r="C178">
        <v>298500</v>
      </c>
      <c r="D178">
        <v>6</v>
      </c>
      <c r="E178">
        <v>32</v>
      </c>
      <c r="F178">
        <v>6.5604110000000002</v>
      </c>
    </row>
    <row r="179" spans="1:6">
      <c r="A179">
        <v>118</v>
      </c>
      <c r="B179">
        <v>476500</v>
      </c>
      <c r="C179">
        <v>298500</v>
      </c>
      <c r="D179">
        <v>6</v>
      </c>
      <c r="E179">
        <v>32</v>
      </c>
      <c r="F179">
        <v>6.4289339999999999</v>
      </c>
    </row>
    <row r="180" spans="1:6">
      <c r="A180">
        <v>118</v>
      </c>
      <c r="B180">
        <v>477500</v>
      </c>
      <c r="C180">
        <v>298500</v>
      </c>
      <c r="D180">
        <v>6</v>
      </c>
      <c r="E180">
        <v>32</v>
      </c>
      <c r="F180">
        <v>6.3342650000000003</v>
      </c>
    </row>
    <row r="181" spans="1:6">
      <c r="A181">
        <v>118</v>
      </c>
      <c r="B181">
        <v>478500</v>
      </c>
      <c r="C181">
        <v>298500</v>
      </c>
      <c r="D181">
        <v>6</v>
      </c>
      <c r="E181">
        <v>32</v>
      </c>
      <c r="F181">
        <v>6.3077800000000002</v>
      </c>
    </row>
    <row r="182" spans="1:6">
      <c r="A182">
        <v>118</v>
      </c>
      <c r="B182">
        <v>479500</v>
      </c>
      <c r="C182">
        <v>298500</v>
      </c>
      <c r="D182">
        <v>6</v>
      </c>
      <c r="E182">
        <v>32</v>
      </c>
      <c r="F182">
        <v>6.2511229999999998</v>
      </c>
    </row>
    <row r="183" spans="1:6">
      <c r="A183">
        <v>118</v>
      </c>
      <c r="B183">
        <v>480500</v>
      </c>
      <c r="C183">
        <v>298500</v>
      </c>
      <c r="D183">
        <v>6</v>
      </c>
      <c r="E183">
        <v>32</v>
      </c>
      <c r="F183">
        <v>6.2622559999999998</v>
      </c>
    </row>
    <row r="184" spans="1:6">
      <c r="A184">
        <v>118</v>
      </c>
      <c r="B184">
        <v>481500</v>
      </c>
      <c r="C184">
        <v>298500</v>
      </c>
      <c r="D184">
        <v>6</v>
      </c>
      <c r="E184">
        <v>32</v>
      </c>
      <c r="F184">
        <v>6.2438079999999996</v>
      </c>
    </row>
    <row r="185" spans="1:6">
      <c r="A185">
        <v>118</v>
      </c>
      <c r="B185">
        <v>482500</v>
      </c>
      <c r="C185">
        <v>298500</v>
      </c>
      <c r="D185">
        <v>6</v>
      </c>
      <c r="E185">
        <v>32</v>
      </c>
      <c r="F185">
        <v>6.2681129999999996</v>
      </c>
    </row>
    <row r="186" spans="1:6">
      <c r="A186">
        <v>118</v>
      </c>
      <c r="B186">
        <v>483500</v>
      </c>
      <c r="C186">
        <v>298500</v>
      </c>
      <c r="D186">
        <v>6</v>
      </c>
      <c r="E186">
        <v>32</v>
      </c>
      <c r="F186">
        <v>6.3363849999999999</v>
      </c>
    </row>
    <row r="187" spans="1:6">
      <c r="A187">
        <v>118</v>
      </c>
      <c r="B187">
        <v>463500</v>
      </c>
      <c r="C187">
        <v>297500</v>
      </c>
      <c r="D187">
        <v>6</v>
      </c>
      <c r="E187">
        <v>32</v>
      </c>
      <c r="F187">
        <v>9.0770660000000003</v>
      </c>
    </row>
    <row r="188" spans="1:6">
      <c r="A188">
        <v>118</v>
      </c>
      <c r="B188">
        <v>464500</v>
      </c>
      <c r="C188">
        <v>297500</v>
      </c>
      <c r="D188">
        <v>6</v>
      </c>
      <c r="E188">
        <v>32</v>
      </c>
      <c r="F188">
        <v>9.3309029999999993</v>
      </c>
    </row>
    <row r="189" spans="1:6">
      <c r="A189">
        <v>118</v>
      </c>
      <c r="B189">
        <v>465500</v>
      </c>
      <c r="C189">
        <v>297500</v>
      </c>
      <c r="D189">
        <v>6</v>
      </c>
      <c r="E189">
        <v>32</v>
      </c>
      <c r="F189">
        <v>9.7494479999999992</v>
      </c>
    </row>
    <row r="190" spans="1:6">
      <c r="A190">
        <v>118</v>
      </c>
      <c r="B190">
        <v>466500</v>
      </c>
      <c r="C190">
        <v>297500</v>
      </c>
      <c r="D190">
        <v>6</v>
      </c>
      <c r="E190">
        <v>32</v>
      </c>
      <c r="F190">
        <v>8.5252520000000001</v>
      </c>
    </row>
    <row r="191" spans="1:6">
      <c r="A191">
        <v>118</v>
      </c>
      <c r="B191">
        <v>467500</v>
      </c>
      <c r="C191">
        <v>297500</v>
      </c>
      <c r="D191">
        <v>6</v>
      </c>
      <c r="E191">
        <v>32</v>
      </c>
      <c r="F191">
        <v>8.0608179999999994</v>
      </c>
    </row>
    <row r="192" spans="1:6">
      <c r="A192">
        <v>118</v>
      </c>
      <c r="B192">
        <v>468500</v>
      </c>
      <c r="C192">
        <v>297500</v>
      </c>
      <c r="D192">
        <v>6</v>
      </c>
      <c r="E192">
        <v>32</v>
      </c>
      <c r="F192">
        <v>7.708075</v>
      </c>
    </row>
    <row r="193" spans="1:6">
      <c r="A193">
        <v>118</v>
      </c>
      <c r="B193">
        <v>469500</v>
      </c>
      <c r="C193">
        <v>297500</v>
      </c>
      <c r="D193">
        <v>6</v>
      </c>
      <c r="E193">
        <v>32</v>
      </c>
      <c r="F193">
        <v>7.4856379999999998</v>
      </c>
    </row>
    <row r="194" spans="1:6">
      <c r="A194">
        <v>118</v>
      </c>
      <c r="B194">
        <v>470500</v>
      </c>
      <c r="C194">
        <v>297500</v>
      </c>
      <c r="D194">
        <v>6</v>
      </c>
      <c r="E194">
        <v>32</v>
      </c>
      <c r="F194">
        <v>7.358625</v>
      </c>
    </row>
    <row r="195" spans="1:6">
      <c r="A195">
        <v>118</v>
      </c>
      <c r="B195">
        <v>471500</v>
      </c>
      <c r="C195">
        <v>297500</v>
      </c>
      <c r="D195">
        <v>6</v>
      </c>
      <c r="E195">
        <v>32</v>
      </c>
      <c r="F195">
        <v>7.267169</v>
      </c>
    </row>
    <row r="196" spans="1:6">
      <c r="A196">
        <v>118</v>
      </c>
      <c r="B196">
        <v>472500</v>
      </c>
      <c r="C196">
        <v>297500</v>
      </c>
      <c r="D196">
        <v>6</v>
      </c>
      <c r="E196">
        <v>32</v>
      </c>
      <c r="F196">
        <v>6.9026370000000004</v>
      </c>
    </row>
    <row r="197" spans="1:6">
      <c r="A197">
        <v>118</v>
      </c>
      <c r="B197">
        <v>473500</v>
      </c>
      <c r="C197">
        <v>297500</v>
      </c>
      <c r="D197">
        <v>6</v>
      </c>
      <c r="E197">
        <v>32</v>
      </c>
      <c r="F197">
        <v>6.7610479999999997</v>
      </c>
    </row>
    <row r="198" spans="1:6">
      <c r="A198">
        <v>118</v>
      </c>
      <c r="B198">
        <v>474500</v>
      </c>
      <c r="C198">
        <v>297500</v>
      </c>
      <c r="D198">
        <v>6</v>
      </c>
      <c r="E198">
        <v>32</v>
      </c>
      <c r="F198">
        <v>6.6631859999999996</v>
      </c>
    </row>
    <row r="199" spans="1:6">
      <c r="A199">
        <v>118</v>
      </c>
      <c r="B199">
        <v>475500</v>
      </c>
      <c r="C199">
        <v>297500</v>
      </c>
      <c r="D199">
        <v>6</v>
      </c>
      <c r="E199">
        <v>32</v>
      </c>
      <c r="F199">
        <v>6.5643130000000003</v>
      </c>
    </row>
    <row r="200" spans="1:6">
      <c r="A200">
        <v>118</v>
      </c>
      <c r="B200">
        <v>476500</v>
      </c>
      <c r="C200">
        <v>297500</v>
      </c>
      <c r="D200">
        <v>6</v>
      </c>
      <c r="E200">
        <v>32</v>
      </c>
      <c r="F200">
        <v>6.4428320000000001</v>
      </c>
    </row>
    <row r="201" spans="1:6">
      <c r="A201">
        <v>118</v>
      </c>
      <c r="B201">
        <v>477500</v>
      </c>
      <c r="C201">
        <v>297500</v>
      </c>
      <c r="D201">
        <v>6</v>
      </c>
      <c r="E201">
        <v>32</v>
      </c>
      <c r="F201">
        <v>6.3651410000000004</v>
      </c>
    </row>
    <row r="202" spans="1:6">
      <c r="A202">
        <v>118</v>
      </c>
      <c r="B202">
        <v>478500</v>
      </c>
      <c r="C202">
        <v>297500</v>
      </c>
      <c r="D202">
        <v>6</v>
      </c>
      <c r="E202">
        <v>32</v>
      </c>
      <c r="F202">
        <v>6.3243330000000002</v>
      </c>
    </row>
    <row r="203" spans="1:6">
      <c r="A203">
        <v>118</v>
      </c>
      <c r="B203">
        <v>479500</v>
      </c>
      <c r="C203">
        <v>297500</v>
      </c>
      <c r="D203">
        <v>6</v>
      </c>
      <c r="E203">
        <v>32</v>
      </c>
      <c r="F203">
        <v>6.3210829999999998</v>
      </c>
    </row>
    <row r="204" spans="1:6">
      <c r="A204">
        <v>118</v>
      </c>
      <c r="B204">
        <v>480500</v>
      </c>
      <c r="C204">
        <v>297500</v>
      </c>
      <c r="D204">
        <v>6</v>
      </c>
      <c r="E204">
        <v>32</v>
      </c>
      <c r="F204">
        <v>6.30063</v>
      </c>
    </row>
    <row r="205" spans="1:6">
      <c r="A205">
        <v>118</v>
      </c>
      <c r="B205">
        <v>481500</v>
      </c>
      <c r="C205">
        <v>297500</v>
      </c>
      <c r="D205">
        <v>6</v>
      </c>
      <c r="E205">
        <v>32</v>
      </c>
      <c r="F205">
        <v>6.2893509999999999</v>
      </c>
    </row>
    <row r="206" spans="1:6">
      <c r="A206">
        <v>118</v>
      </c>
      <c r="B206">
        <v>482500</v>
      </c>
      <c r="C206">
        <v>297500</v>
      </c>
      <c r="D206">
        <v>6</v>
      </c>
      <c r="E206">
        <v>32</v>
      </c>
      <c r="F206">
        <v>6.2779489999999996</v>
      </c>
    </row>
    <row r="207" spans="1:6">
      <c r="A207">
        <v>118</v>
      </c>
      <c r="B207">
        <v>483500</v>
      </c>
      <c r="C207">
        <v>297500</v>
      </c>
      <c r="D207">
        <v>6</v>
      </c>
      <c r="E207">
        <v>32</v>
      </c>
      <c r="F207">
        <v>6.4419870000000001</v>
      </c>
    </row>
    <row r="208" spans="1:6">
      <c r="A208">
        <v>118</v>
      </c>
      <c r="B208">
        <v>463500</v>
      </c>
      <c r="C208">
        <v>296500</v>
      </c>
      <c r="D208">
        <v>6</v>
      </c>
      <c r="E208">
        <v>32</v>
      </c>
      <c r="F208">
        <v>9.6237130000000004</v>
      </c>
    </row>
    <row r="209" spans="1:6">
      <c r="A209">
        <v>118</v>
      </c>
      <c r="B209">
        <v>464500</v>
      </c>
      <c r="C209">
        <v>296500</v>
      </c>
      <c r="D209">
        <v>6</v>
      </c>
      <c r="E209">
        <v>32</v>
      </c>
      <c r="F209">
        <v>9.6074520000000003</v>
      </c>
    </row>
    <row r="210" spans="1:6">
      <c r="A210">
        <v>118</v>
      </c>
      <c r="B210">
        <v>465500</v>
      </c>
      <c r="C210">
        <v>296500</v>
      </c>
      <c r="D210">
        <v>6</v>
      </c>
      <c r="E210">
        <v>32</v>
      </c>
      <c r="F210">
        <v>9.3619280000000007</v>
      </c>
    </row>
    <row r="211" spans="1:6">
      <c r="A211">
        <v>118</v>
      </c>
      <c r="B211">
        <v>466500</v>
      </c>
      <c r="C211">
        <v>296500</v>
      </c>
      <c r="D211">
        <v>6</v>
      </c>
      <c r="E211">
        <v>32</v>
      </c>
      <c r="F211">
        <v>9.1976309999999994</v>
      </c>
    </row>
    <row r="212" spans="1:6">
      <c r="A212">
        <v>118</v>
      </c>
      <c r="B212">
        <v>467500</v>
      </c>
      <c r="C212">
        <v>296500</v>
      </c>
      <c r="D212">
        <v>6</v>
      </c>
      <c r="E212">
        <v>32</v>
      </c>
      <c r="F212">
        <v>8.1471970000000002</v>
      </c>
    </row>
    <row r="213" spans="1:6">
      <c r="A213">
        <v>118</v>
      </c>
      <c r="B213">
        <v>468500</v>
      </c>
      <c r="C213">
        <v>296500</v>
      </c>
      <c r="D213">
        <v>6</v>
      </c>
      <c r="E213">
        <v>32</v>
      </c>
      <c r="F213">
        <v>7.7688480000000002</v>
      </c>
    </row>
    <row r="214" spans="1:6">
      <c r="A214">
        <v>118</v>
      </c>
      <c r="B214">
        <v>469500</v>
      </c>
      <c r="C214">
        <v>296500</v>
      </c>
      <c r="D214">
        <v>6</v>
      </c>
      <c r="E214">
        <v>32</v>
      </c>
      <c r="F214">
        <v>7.5349599999999999</v>
      </c>
    </row>
    <row r="215" spans="1:6">
      <c r="A215">
        <v>118</v>
      </c>
      <c r="B215">
        <v>470500</v>
      </c>
      <c r="C215">
        <v>296500</v>
      </c>
      <c r="D215">
        <v>6</v>
      </c>
      <c r="E215">
        <v>32</v>
      </c>
      <c r="F215">
        <v>7.3580269999999999</v>
      </c>
    </row>
    <row r="216" spans="1:6">
      <c r="A216">
        <v>118</v>
      </c>
      <c r="B216">
        <v>471500</v>
      </c>
      <c r="C216">
        <v>296500</v>
      </c>
      <c r="D216">
        <v>6</v>
      </c>
      <c r="E216">
        <v>32</v>
      </c>
      <c r="F216">
        <v>7.3202299999999996</v>
      </c>
    </row>
    <row r="217" spans="1:6">
      <c r="A217">
        <v>118</v>
      </c>
      <c r="B217">
        <v>472500</v>
      </c>
      <c r="C217">
        <v>296500</v>
      </c>
      <c r="D217">
        <v>6</v>
      </c>
      <c r="E217">
        <v>32</v>
      </c>
      <c r="F217">
        <v>6.9560040000000001</v>
      </c>
    </row>
    <row r="218" spans="1:6">
      <c r="A218">
        <v>118</v>
      </c>
      <c r="B218">
        <v>473500</v>
      </c>
      <c r="C218">
        <v>296500</v>
      </c>
      <c r="D218">
        <v>6</v>
      </c>
      <c r="E218">
        <v>32</v>
      </c>
      <c r="F218">
        <v>6.7893129999999999</v>
      </c>
    </row>
    <row r="219" spans="1:6">
      <c r="A219">
        <v>118</v>
      </c>
      <c r="B219">
        <v>474500</v>
      </c>
      <c r="C219">
        <v>296500</v>
      </c>
      <c r="D219">
        <v>6</v>
      </c>
      <c r="E219">
        <v>32</v>
      </c>
      <c r="F219">
        <v>6.6784730000000003</v>
      </c>
    </row>
    <row r="220" spans="1:6">
      <c r="A220">
        <v>118</v>
      </c>
      <c r="B220">
        <v>475500</v>
      </c>
      <c r="C220">
        <v>296500</v>
      </c>
      <c r="D220">
        <v>6</v>
      </c>
      <c r="E220">
        <v>32</v>
      </c>
      <c r="F220">
        <v>6.5832430000000004</v>
      </c>
    </row>
    <row r="221" spans="1:6">
      <c r="A221">
        <v>118</v>
      </c>
      <c r="B221">
        <v>476500</v>
      </c>
      <c r="C221">
        <v>296500</v>
      </c>
      <c r="D221">
        <v>6</v>
      </c>
      <c r="E221">
        <v>32</v>
      </c>
      <c r="F221">
        <v>6.464467</v>
      </c>
    </row>
    <row r="222" spans="1:6">
      <c r="A222">
        <v>118</v>
      </c>
      <c r="B222">
        <v>477500</v>
      </c>
      <c r="C222">
        <v>296500</v>
      </c>
      <c r="D222">
        <v>6</v>
      </c>
      <c r="E222">
        <v>32</v>
      </c>
      <c r="F222">
        <v>6.4383429999999997</v>
      </c>
    </row>
    <row r="223" spans="1:6">
      <c r="A223">
        <v>118</v>
      </c>
      <c r="B223">
        <v>478500</v>
      </c>
      <c r="C223">
        <v>296500</v>
      </c>
      <c r="D223">
        <v>6</v>
      </c>
      <c r="E223">
        <v>32</v>
      </c>
      <c r="F223">
        <v>6.488035</v>
      </c>
    </row>
    <row r="224" spans="1:6">
      <c r="A224">
        <v>118</v>
      </c>
      <c r="B224">
        <v>479500</v>
      </c>
      <c r="C224">
        <v>296500</v>
      </c>
      <c r="D224">
        <v>6</v>
      </c>
      <c r="E224">
        <v>32</v>
      </c>
      <c r="F224">
        <v>6.42028</v>
      </c>
    </row>
    <row r="225" spans="1:6">
      <c r="A225">
        <v>118</v>
      </c>
      <c r="B225">
        <v>480500</v>
      </c>
      <c r="C225">
        <v>296500</v>
      </c>
      <c r="D225">
        <v>6</v>
      </c>
      <c r="E225">
        <v>32</v>
      </c>
      <c r="F225">
        <v>6.3506770000000001</v>
      </c>
    </row>
    <row r="226" spans="1:6">
      <c r="A226">
        <v>118</v>
      </c>
      <c r="B226">
        <v>481500</v>
      </c>
      <c r="C226">
        <v>296500</v>
      </c>
      <c r="D226">
        <v>6</v>
      </c>
      <c r="E226">
        <v>32</v>
      </c>
      <c r="F226">
        <v>6.3376039999999998</v>
      </c>
    </row>
    <row r="227" spans="1:6">
      <c r="A227">
        <v>118</v>
      </c>
      <c r="B227">
        <v>482500</v>
      </c>
      <c r="C227">
        <v>296500</v>
      </c>
      <c r="D227">
        <v>6</v>
      </c>
      <c r="E227">
        <v>32</v>
      </c>
      <c r="F227">
        <v>6.4345800000000004</v>
      </c>
    </row>
    <row r="228" spans="1:6">
      <c r="A228">
        <v>118</v>
      </c>
      <c r="B228">
        <v>483500</v>
      </c>
      <c r="C228">
        <v>296500</v>
      </c>
      <c r="D228">
        <v>6</v>
      </c>
      <c r="E228">
        <v>32</v>
      </c>
      <c r="F228">
        <v>6.4201280000000001</v>
      </c>
    </row>
    <row r="229" spans="1:6">
      <c r="A229">
        <v>118</v>
      </c>
      <c r="B229">
        <v>484500</v>
      </c>
      <c r="C229">
        <v>296500</v>
      </c>
      <c r="D229">
        <v>6</v>
      </c>
      <c r="E229">
        <v>32</v>
      </c>
      <c r="F229">
        <v>6.4122779999999997</v>
      </c>
    </row>
    <row r="230" spans="1:6">
      <c r="A230">
        <v>118</v>
      </c>
      <c r="B230">
        <v>464500</v>
      </c>
      <c r="C230">
        <v>295500</v>
      </c>
      <c r="D230">
        <v>6</v>
      </c>
      <c r="E230">
        <v>32</v>
      </c>
      <c r="F230">
        <v>8.3313050000000004</v>
      </c>
    </row>
    <row r="231" spans="1:6">
      <c r="A231">
        <v>118</v>
      </c>
      <c r="B231">
        <v>465500</v>
      </c>
      <c r="C231">
        <v>295500</v>
      </c>
      <c r="D231">
        <v>6</v>
      </c>
      <c r="E231">
        <v>32</v>
      </c>
      <c r="F231">
        <v>8.924906</v>
      </c>
    </row>
    <row r="232" spans="1:6">
      <c r="A232">
        <v>118</v>
      </c>
      <c r="B232">
        <v>466500</v>
      </c>
      <c r="C232">
        <v>295500</v>
      </c>
      <c r="D232">
        <v>6</v>
      </c>
      <c r="E232">
        <v>32</v>
      </c>
      <c r="F232">
        <v>8.9857399999999998</v>
      </c>
    </row>
    <row r="233" spans="1:6">
      <c r="A233">
        <v>118</v>
      </c>
      <c r="B233">
        <v>467500</v>
      </c>
      <c r="C233">
        <v>295500</v>
      </c>
      <c r="D233">
        <v>6</v>
      </c>
      <c r="E233">
        <v>32</v>
      </c>
      <c r="F233">
        <v>9.0634940000000004</v>
      </c>
    </row>
    <row r="234" spans="1:6">
      <c r="A234">
        <v>118</v>
      </c>
      <c r="B234">
        <v>468500</v>
      </c>
      <c r="C234">
        <v>295500</v>
      </c>
      <c r="D234">
        <v>6</v>
      </c>
      <c r="E234">
        <v>32</v>
      </c>
      <c r="F234">
        <v>8.0503300000000007</v>
      </c>
    </row>
    <row r="235" spans="1:6">
      <c r="A235">
        <v>118</v>
      </c>
      <c r="B235">
        <v>469500</v>
      </c>
      <c r="C235">
        <v>295500</v>
      </c>
      <c r="D235">
        <v>6</v>
      </c>
      <c r="E235">
        <v>32</v>
      </c>
      <c r="F235">
        <v>7.6659389999999998</v>
      </c>
    </row>
    <row r="236" spans="1:6">
      <c r="A236">
        <v>118</v>
      </c>
      <c r="B236">
        <v>470500</v>
      </c>
      <c r="C236">
        <v>295500</v>
      </c>
      <c r="D236">
        <v>6</v>
      </c>
      <c r="E236">
        <v>32</v>
      </c>
      <c r="F236">
        <v>7.4581270000000002</v>
      </c>
    </row>
    <row r="237" spans="1:6">
      <c r="A237">
        <v>118</v>
      </c>
      <c r="B237">
        <v>471500</v>
      </c>
      <c r="C237">
        <v>295500</v>
      </c>
      <c r="D237">
        <v>6</v>
      </c>
      <c r="E237">
        <v>32</v>
      </c>
      <c r="F237">
        <v>7.3994530000000003</v>
      </c>
    </row>
    <row r="238" spans="1:6">
      <c r="A238">
        <v>118</v>
      </c>
      <c r="B238">
        <v>472500</v>
      </c>
      <c r="C238">
        <v>295500</v>
      </c>
      <c r="D238">
        <v>6</v>
      </c>
      <c r="E238">
        <v>32</v>
      </c>
      <c r="F238">
        <v>6.994516</v>
      </c>
    </row>
    <row r="239" spans="1:6">
      <c r="A239">
        <v>118</v>
      </c>
      <c r="B239">
        <v>473500</v>
      </c>
      <c r="C239">
        <v>295500</v>
      </c>
      <c r="D239">
        <v>6</v>
      </c>
      <c r="E239">
        <v>32</v>
      </c>
      <c r="F239">
        <v>6.8428339999999999</v>
      </c>
    </row>
    <row r="240" spans="1:6">
      <c r="A240">
        <v>118</v>
      </c>
      <c r="B240">
        <v>474500</v>
      </c>
      <c r="C240">
        <v>295500</v>
      </c>
      <c r="D240">
        <v>6</v>
      </c>
      <c r="E240">
        <v>32</v>
      </c>
      <c r="F240">
        <v>6.7563269999999997</v>
      </c>
    </row>
    <row r="241" spans="1:6">
      <c r="A241">
        <v>118</v>
      </c>
      <c r="B241">
        <v>475500</v>
      </c>
      <c r="C241">
        <v>295500</v>
      </c>
      <c r="D241">
        <v>6</v>
      </c>
      <c r="E241">
        <v>32</v>
      </c>
      <c r="F241">
        <v>6.6883059999999999</v>
      </c>
    </row>
    <row r="242" spans="1:6">
      <c r="A242">
        <v>118</v>
      </c>
      <c r="B242">
        <v>476500</v>
      </c>
      <c r="C242">
        <v>295500</v>
      </c>
      <c r="D242">
        <v>6</v>
      </c>
      <c r="E242">
        <v>32</v>
      </c>
      <c r="F242">
        <v>6.5735549999999998</v>
      </c>
    </row>
    <row r="243" spans="1:6">
      <c r="A243">
        <v>118</v>
      </c>
      <c r="B243">
        <v>477500</v>
      </c>
      <c r="C243">
        <v>295500</v>
      </c>
      <c r="D243">
        <v>6</v>
      </c>
      <c r="E243">
        <v>32</v>
      </c>
      <c r="F243">
        <v>6.5136750000000001</v>
      </c>
    </row>
    <row r="244" spans="1:6">
      <c r="A244">
        <v>118</v>
      </c>
      <c r="B244">
        <v>478500</v>
      </c>
      <c r="C244">
        <v>295500</v>
      </c>
      <c r="D244">
        <v>6</v>
      </c>
      <c r="E244">
        <v>32</v>
      </c>
      <c r="F244">
        <v>6.4561260000000003</v>
      </c>
    </row>
    <row r="245" spans="1:6">
      <c r="A245">
        <v>118</v>
      </c>
      <c r="B245">
        <v>479500</v>
      </c>
      <c r="C245">
        <v>295500</v>
      </c>
      <c r="D245">
        <v>6</v>
      </c>
      <c r="E245">
        <v>32</v>
      </c>
      <c r="F245">
        <v>6.4403430000000004</v>
      </c>
    </row>
    <row r="246" spans="1:6">
      <c r="A246">
        <v>118</v>
      </c>
      <c r="B246">
        <v>480500</v>
      </c>
      <c r="C246">
        <v>295500</v>
      </c>
      <c r="D246">
        <v>6</v>
      </c>
      <c r="E246">
        <v>32</v>
      </c>
      <c r="F246">
        <v>6.4346490000000003</v>
      </c>
    </row>
    <row r="247" spans="1:6">
      <c r="A247">
        <v>118</v>
      </c>
      <c r="B247">
        <v>481500</v>
      </c>
      <c r="C247">
        <v>295500</v>
      </c>
      <c r="D247">
        <v>6</v>
      </c>
      <c r="E247">
        <v>32</v>
      </c>
      <c r="F247">
        <v>6.4899579999999997</v>
      </c>
    </row>
    <row r="248" spans="1:6">
      <c r="A248">
        <v>118</v>
      </c>
      <c r="B248">
        <v>482500</v>
      </c>
      <c r="C248">
        <v>295500</v>
      </c>
      <c r="D248">
        <v>6</v>
      </c>
      <c r="E248">
        <v>32</v>
      </c>
      <c r="F248">
        <v>6.4689500000000004</v>
      </c>
    </row>
    <row r="249" spans="1:6">
      <c r="A249">
        <v>118</v>
      </c>
      <c r="B249">
        <v>483500</v>
      </c>
      <c r="C249">
        <v>295500</v>
      </c>
      <c r="D249">
        <v>6</v>
      </c>
      <c r="E249">
        <v>32</v>
      </c>
      <c r="F249">
        <v>6.4984479999999998</v>
      </c>
    </row>
    <row r="250" spans="1:6">
      <c r="A250">
        <v>118</v>
      </c>
      <c r="B250">
        <v>484500</v>
      </c>
      <c r="C250">
        <v>295500</v>
      </c>
      <c r="D250">
        <v>6</v>
      </c>
      <c r="E250">
        <v>32</v>
      </c>
      <c r="F250">
        <v>6.5183730000000004</v>
      </c>
    </row>
    <row r="251" spans="1:6">
      <c r="A251">
        <v>118</v>
      </c>
      <c r="B251">
        <v>451500</v>
      </c>
      <c r="C251">
        <v>294500</v>
      </c>
      <c r="D251">
        <v>6</v>
      </c>
      <c r="E251">
        <v>32</v>
      </c>
      <c r="F251">
        <v>9.4865159999999999</v>
      </c>
    </row>
    <row r="252" spans="1:6">
      <c r="A252">
        <v>118</v>
      </c>
      <c r="B252">
        <v>452500</v>
      </c>
      <c r="C252">
        <v>294500</v>
      </c>
      <c r="D252">
        <v>6</v>
      </c>
      <c r="E252">
        <v>32</v>
      </c>
      <c r="F252">
        <v>9.3951989999999999</v>
      </c>
    </row>
    <row r="253" spans="1:6">
      <c r="A253">
        <v>118</v>
      </c>
      <c r="B253">
        <v>463500</v>
      </c>
      <c r="C253">
        <v>294500</v>
      </c>
      <c r="D253">
        <v>6</v>
      </c>
      <c r="E253">
        <v>32</v>
      </c>
      <c r="F253">
        <v>7.9783049999999998</v>
      </c>
    </row>
    <row r="254" spans="1:6">
      <c r="A254">
        <v>118</v>
      </c>
      <c r="B254">
        <v>464500</v>
      </c>
      <c r="C254">
        <v>294500</v>
      </c>
      <c r="D254">
        <v>6</v>
      </c>
      <c r="E254">
        <v>32</v>
      </c>
      <c r="F254">
        <v>8.1360690000000009</v>
      </c>
    </row>
    <row r="255" spans="1:6">
      <c r="A255">
        <v>118</v>
      </c>
      <c r="B255">
        <v>465500</v>
      </c>
      <c r="C255">
        <v>294500</v>
      </c>
      <c r="D255">
        <v>6</v>
      </c>
      <c r="E255">
        <v>32</v>
      </c>
      <c r="F255">
        <v>8.341882</v>
      </c>
    </row>
    <row r="256" spans="1:6">
      <c r="A256">
        <v>118</v>
      </c>
      <c r="B256">
        <v>466500</v>
      </c>
      <c r="C256">
        <v>294500</v>
      </c>
      <c r="D256">
        <v>6</v>
      </c>
      <c r="E256">
        <v>32</v>
      </c>
      <c r="F256">
        <v>8.7851710000000001</v>
      </c>
    </row>
    <row r="257" spans="1:6">
      <c r="A257">
        <v>118</v>
      </c>
      <c r="B257">
        <v>467500</v>
      </c>
      <c r="C257">
        <v>294500</v>
      </c>
      <c r="D257">
        <v>6</v>
      </c>
      <c r="E257">
        <v>32</v>
      </c>
      <c r="F257">
        <v>9.5540400000000005</v>
      </c>
    </row>
    <row r="258" spans="1:6">
      <c r="A258">
        <v>118</v>
      </c>
      <c r="B258">
        <v>468500</v>
      </c>
      <c r="C258">
        <v>294500</v>
      </c>
      <c r="D258">
        <v>6</v>
      </c>
      <c r="E258">
        <v>32</v>
      </c>
      <c r="F258">
        <v>9.0120740000000001</v>
      </c>
    </row>
    <row r="259" spans="1:6">
      <c r="A259">
        <v>118</v>
      </c>
      <c r="B259">
        <v>469500</v>
      </c>
      <c r="C259">
        <v>294500</v>
      </c>
      <c r="D259">
        <v>6</v>
      </c>
      <c r="E259">
        <v>32</v>
      </c>
      <c r="F259">
        <v>8.0780089999999998</v>
      </c>
    </row>
    <row r="260" spans="1:6">
      <c r="A260">
        <v>118</v>
      </c>
      <c r="B260">
        <v>470500</v>
      </c>
      <c r="C260">
        <v>294500</v>
      </c>
      <c r="D260">
        <v>6</v>
      </c>
      <c r="E260">
        <v>32</v>
      </c>
      <c r="F260">
        <v>7.7745540000000002</v>
      </c>
    </row>
    <row r="261" spans="1:6">
      <c r="A261">
        <v>118</v>
      </c>
      <c r="B261">
        <v>471500</v>
      </c>
      <c r="C261">
        <v>294500</v>
      </c>
      <c r="D261">
        <v>6</v>
      </c>
      <c r="E261">
        <v>32</v>
      </c>
      <c r="F261">
        <v>7.6249549999999999</v>
      </c>
    </row>
    <row r="262" spans="1:6">
      <c r="A262">
        <v>118</v>
      </c>
      <c r="B262">
        <v>472500</v>
      </c>
      <c r="C262">
        <v>294500</v>
      </c>
      <c r="D262">
        <v>6</v>
      </c>
      <c r="E262">
        <v>32</v>
      </c>
      <c r="F262">
        <v>7.1558320000000002</v>
      </c>
    </row>
    <row r="263" spans="1:6">
      <c r="A263">
        <v>118</v>
      </c>
      <c r="B263">
        <v>473500</v>
      </c>
      <c r="C263">
        <v>294500</v>
      </c>
      <c r="D263">
        <v>6</v>
      </c>
      <c r="E263">
        <v>32</v>
      </c>
      <c r="F263">
        <v>6.969957</v>
      </c>
    </row>
    <row r="264" spans="1:6">
      <c r="A264">
        <v>118</v>
      </c>
      <c r="B264">
        <v>474500</v>
      </c>
      <c r="C264">
        <v>294500</v>
      </c>
      <c r="D264">
        <v>6</v>
      </c>
      <c r="E264">
        <v>32</v>
      </c>
      <c r="F264">
        <v>6.8242380000000002</v>
      </c>
    </row>
    <row r="265" spans="1:6">
      <c r="A265">
        <v>118</v>
      </c>
      <c r="B265">
        <v>475500</v>
      </c>
      <c r="C265">
        <v>294500</v>
      </c>
      <c r="D265">
        <v>6</v>
      </c>
      <c r="E265">
        <v>32</v>
      </c>
      <c r="F265">
        <v>6.7297029999999998</v>
      </c>
    </row>
    <row r="266" spans="1:6">
      <c r="A266">
        <v>118</v>
      </c>
      <c r="B266">
        <v>476500</v>
      </c>
      <c r="C266">
        <v>294500</v>
      </c>
      <c r="D266">
        <v>6</v>
      </c>
      <c r="E266">
        <v>32</v>
      </c>
      <c r="F266">
        <v>6.6159140000000001</v>
      </c>
    </row>
    <row r="267" spans="1:6">
      <c r="A267">
        <v>118</v>
      </c>
      <c r="B267">
        <v>477500</v>
      </c>
      <c r="C267">
        <v>294500</v>
      </c>
      <c r="D267">
        <v>6</v>
      </c>
      <c r="E267">
        <v>32</v>
      </c>
      <c r="F267">
        <v>6.6232490000000004</v>
      </c>
    </row>
    <row r="268" spans="1:6">
      <c r="A268">
        <v>118</v>
      </c>
      <c r="B268">
        <v>478500</v>
      </c>
      <c r="C268">
        <v>294500</v>
      </c>
      <c r="D268">
        <v>6</v>
      </c>
      <c r="E268">
        <v>32</v>
      </c>
      <c r="F268">
        <v>6.5426849999999996</v>
      </c>
    </row>
    <row r="269" spans="1:6">
      <c r="A269">
        <v>118</v>
      </c>
      <c r="B269">
        <v>479500</v>
      </c>
      <c r="C269">
        <v>294500</v>
      </c>
      <c r="D269">
        <v>6</v>
      </c>
      <c r="E269">
        <v>32</v>
      </c>
      <c r="F269">
        <v>6.5237489999999996</v>
      </c>
    </row>
    <row r="270" spans="1:6">
      <c r="A270">
        <v>118</v>
      </c>
      <c r="B270">
        <v>480500</v>
      </c>
      <c r="C270">
        <v>294500</v>
      </c>
      <c r="D270">
        <v>6</v>
      </c>
      <c r="E270">
        <v>32</v>
      </c>
      <c r="F270">
        <v>6.5587309999999999</v>
      </c>
    </row>
    <row r="271" spans="1:6">
      <c r="A271">
        <v>118</v>
      </c>
      <c r="B271">
        <v>481500</v>
      </c>
      <c r="C271">
        <v>294500</v>
      </c>
      <c r="D271">
        <v>6</v>
      </c>
      <c r="E271">
        <v>32</v>
      </c>
      <c r="F271">
        <v>6.6076059999999996</v>
      </c>
    </row>
    <row r="272" spans="1:6">
      <c r="A272">
        <v>118</v>
      </c>
      <c r="B272">
        <v>482500</v>
      </c>
      <c r="C272">
        <v>294500</v>
      </c>
      <c r="D272">
        <v>6</v>
      </c>
      <c r="E272">
        <v>32</v>
      </c>
      <c r="F272">
        <v>6.520092</v>
      </c>
    </row>
    <row r="273" spans="1:6">
      <c r="A273">
        <v>118</v>
      </c>
      <c r="B273">
        <v>483500</v>
      </c>
      <c r="C273">
        <v>294500</v>
      </c>
      <c r="D273">
        <v>6</v>
      </c>
      <c r="E273">
        <v>32</v>
      </c>
      <c r="F273">
        <v>6.5453099999999997</v>
      </c>
    </row>
    <row r="274" spans="1:6">
      <c r="A274">
        <v>118</v>
      </c>
      <c r="B274">
        <v>484500</v>
      </c>
      <c r="C274">
        <v>294500</v>
      </c>
      <c r="D274">
        <v>6</v>
      </c>
      <c r="E274">
        <v>32</v>
      </c>
      <c r="F274">
        <v>6.6618029999999999</v>
      </c>
    </row>
    <row r="275" spans="1:6">
      <c r="A275">
        <v>118</v>
      </c>
      <c r="B275">
        <v>451500</v>
      </c>
      <c r="C275">
        <v>293500</v>
      </c>
      <c r="D275">
        <v>6</v>
      </c>
      <c r="E275">
        <v>32</v>
      </c>
      <c r="F275">
        <v>9.325647</v>
      </c>
    </row>
    <row r="276" spans="1:6">
      <c r="A276">
        <v>118</v>
      </c>
      <c r="B276">
        <v>452500</v>
      </c>
      <c r="C276">
        <v>293500</v>
      </c>
      <c r="D276">
        <v>6</v>
      </c>
      <c r="E276">
        <v>32</v>
      </c>
      <c r="F276">
        <v>9.5249810000000004</v>
      </c>
    </row>
    <row r="277" spans="1:6">
      <c r="A277">
        <v>118</v>
      </c>
      <c r="B277">
        <v>453500</v>
      </c>
      <c r="C277">
        <v>293500</v>
      </c>
      <c r="D277">
        <v>6</v>
      </c>
      <c r="E277">
        <v>32</v>
      </c>
      <c r="F277">
        <v>9.1948190000000007</v>
      </c>
    </row>
    <row r="278" spans="1:6">
      <c r="A278">
        <v>118</v>
      </c>
      <c r="B278">
        <v>458500</v>
      </c>
      <c r="C278">
        <v>293500</v>
      </c>
      <c r="D278">
        <v>6</v>
      </c>
      <c r="E278">
        <v>32</v>
      </c>
      <c r="F278">
        <v>8.6820199999999996</v>
      </c>
    </row>
    <row r="279" spans="1:6">
      <c r="A279">
        <v>118</v>
      </c>
      <c r="B279">
        <v>459500</v>
      </c>
      <c r="C279">
        <v>293500</v>
      </c>
      <c r="D279">
        <v>6</v>
      </c>
      <c r="E279">
        <v>32</v>
      </c>
      <c r="F279">
        <v>8.3170120000000001</v>
      </c>
    </row>
    <row r="280" spans="1:6">
      <c r="A280">
        <v>118</v>
      </c>
      <c r="B280">
        <v>460500</v>
      </c>
      <c r="C280">
        <v>293500</v>
      </c>
      <c r="D280">
        <v>6</v>
      </c>
      <c r="E280">
        <v>32</v>
      </c>
      <c r="F280">
        <v>8.1325509999999994</v>
      </c>
    </row>
    <row r="281" spans="1:6">
      <c r="A281">
        <v>118</v>
      </c>
      <c r="B281">
        <v>461500</v>
      </c>
      <c r="C281">
        <v>293500</v>
      </c>
      <c r="D281">
        <v>6</v>
      </c>
      <c r="E281">
        <v>32</v>
      </c>
      <c r="F281">
        <v>8.1483080000000001</v>
      </c>
    </row>
    <row r="282" spans="1:6">
      <c r="A282">
        <v>118</v>
      </c>
      <c r="B282">
        <v>462500</v>
      </c>
      <c r="C282">
        <v>293500</v>
      </c>
      <c r="D282">
        <v>6</v>
      </c>
      <c r="E282">
        <v>32</v>
      </c>
      <c r="F282">
        <v>7.8990070000000001</v>
      </c>
    </row>
    <row r="283" spans="1:6">
      <c r="A283">
        <v>118</v>
      </c>
      <c r="B283">
        <v>463500</v>
      </c>
      <c r="C283">
        <v>293500</v>
      </c>
      <c r="D283">
        <v>6</v>
      </c>
      <c r="E283">
        <v>32</v>
      </c>
      <c r="F283">
        <v>7.8727749999999999</v>
      </c>
    </row>
    <row r="284" spans="1:6">
      <c r="A284">
        <v>118</v>
      </c>
      <c r="B284">
        <v>464500</v>
      </c>
      <c r="C284">
        <v>293500</v>
      </c>
      <c r="D284">
        <v>6</v>
      </c>
      <c r="E284">
        <v>32</v>
      </c>
      <c r="F284">
        <v>8.335718</v>
      </c>
    </row>
    <row r="285" spans="1:6">
      <c r="A285">
        <v>118</v>
      </c>
      <c r="B285">
        <v>465500</v>
      </c>
      <c r="C285">
        <v>293500</v>
      </c>
      <c r="D285">
        <v>6</v>
      </c>
      <c r="E285">
        <v>32</v>
      </c>
      <c r="F285">
        <v>8.8369</v>
      </c>
    </row>
    <row r="286" spans="1:6">
      <c r="A286">
        <v>118</v>
      </c>
      <c r="B286">
        <v>466500</v>
      </c>
      <c r="C286">
        <v>293500</v>
      </c>
      <c r="D286">
        <v>6</v>
      </c>
      <c r="E286">
        <v>32</v>
      </c>
      <c r="F286">
        <v>8.1733820000000001</v>
      </c>
    </row>
    <row r="287" spans="1:6">
      <c r="A287">
        <v>118</v>
      </c>
      <c r="B287">
        <v>467500</v>
      </c>
      <c r="C287">
        <v>293500</v>
      </c>
      <c r="D287">
        <v>6</v>
      </c>
      <c r="E287">
        <v>32</v>
      </c>
      <c r="F287">
        <v>8.4468010000000007</v>
      </c>
    </row>
    <row r="288" spans="1:6">
      <c r="A288">
        <v>118</v>
      </c>
      <c r="B288">
        <v>468500</v>
      </c>
      <c r="C288">
        <v>293500</v>
      </c>
      <c r="D288">
        <v>6</v>
      </c>
      <c r="E288">
        <v>32</v>
      </c>
      <c r="F288">
        <v>9.3819350000000004</v>
      </c>
    </row>
    <row r="289" spans="1:6">
      <c r="A289">
        <v>118</v>
      </c>
      <c r="B289">
        <v>469500</v>
      </c>
      <c r="C289">
        <v>293500</v>
      </c>
      <c r="D289">
        <v>6</v>
      </c>
      <c r="E289">
        <v>32</v>
      </c>
      <c r="F289">
        <v>9.4564970000000006</v>
      </c>
    </row>
    <row r="290" spans="1:6">
      <c r="A290">
        <v>118</v>
      </c>
      <c r="B290">
        <v>470500</v>
      </c>
      <c r="C290">
        <v>293500</v>
      </c>
      <c r="D290">
        <v>6</v>
      </c>
      <c r="E290">
        <v>32</v>
      </c>
      <c r="F290">
        <v>8.4758010000000006</v>
      </c>
    </row>
    <row r="291" spans="1:6">
      <c r="A291">
        <v>118</v>
      </c>
      <c r="B291">
        <v>471500</v>
      </c>
      <c r="C291">
        <v>293500</v>
      </c>
      <c r="D291">
        <v>6</v>
      </c>
      <c r="E291">
        <v>32</v>
      </c>
      <c r="F291">
        <v>7.721336</v>
      </c>
    </row>
    <row r="292" spans="1:6">
      <c r="A292">
        <v>118</v>
      </c>
      <c r="B292">
        <v>472500</v>
      </c>
      <c r="C292">
        <v>293500</v>
      </c>
      <c r="D292">
        <v>6</v>
      </c>
      <c r="E292">
        <v>32</v>
      </c>
      <c r="F292">
        <v>7.4968279999999998</v>
      </c>
    </row>
    <row r="293" spans="1:6">
      <c r="A293">
        <v>118</v>
      </c>
      <c r="B293">
        <v>473500</v>
      </c>
      <c r="C293">
        <v>293500</v>
      </c>
      <c r="D293">
        <v>6</v>
      </c>
      <c r="E293">
        <v>32</v>
      </c>
      <c r="F293">
        <v>7.0808929999999997</v>
      </c>
    </row>
    <row r="294" spans="1:6">
      <c r="A294">
        <v>118</v>
      </c>
      <c r="B294">
        <v>474500</v>
      </c>
      <c r="C294">
        <v>293500</v>
      </c>
      <c r="D294">
        <v>6</v>
      </c>
      <c r="E294">
        <v>32</v>
      </c>
      <c r="F294">
        <v>6.9077780000000004</v>
      </c>
    </row>
    <row r="295" spans="1:6">
      <c r="A295">
        <v>118</v>
      </c>
      <c r="B295">
        <v>475500</v>
      </c>
      <c r="C295">
        <v>293500</v>
      </c>
      <c r="D295">
        <v>6</v>
      </c>
      <c r="E295">
        <v>32</v>
      </c>
      <c r="F295">
        <v>6.8062760000000004</v>
      </c>
    </row>
    <row r="296" spans="1:6">
      <c r="A296">
        <v>118</v>
      </c>
      <c r="B296">
        <v>476500</v>
      </c>
      <c r="C296">
        <v>293500</v>
      </c>
      <c r="D296">
        <v>6</v>
      </c>
      <c r="E296">
        <v>32</v>
      </c>
      <c r="F296">
        <v>6.7130929999999998</v>
      </c>
    </row>
    <row r="297" spans="1:6">
      <c r="A297">
        <v>118</v>
      </c>
      <c r="B297">
        <v>477500</v>
      </c>
      <c r="C297">
        <v>293500</v>
      </c>
      <c r="D297">
        <v>6</v>
      </c>
      <c r="E297">
        <v>32</v>
      </c>
      <c r="F297">
        <v>6.6505530000000004</v>
      </c>
    </row>
    <row r="298" spans="1:6">
      <c r="A298">
        <v>118</v>
      </c>
      <c r="B298">
        <v>478500</v>
      </c>
      <c r="C298">
        <v>293500</v>
      </c>
      <c r="D298">
        <v>6</v>
      </c>
      <c r="E298">
        <v>32</v>
      </c>
      <c r="F298">
        <v>6.607075</v>
      </c>
    </row>
    <row r="299" spans="1:6">
      <c r="A299">
        <v>118</v>
      </c>
      <c r="B299">
        <v>479500</v>
      </c>
      <c r="C299">
        <v>293500</v>
      </c>
      <c r="D299">
        <v>6</v>
      </c>
      <c r="E299">
        <v>32</v>
      </c>
      <c r="F299">
        <v>6.6394270000000004</v>
      </c>
    </row>
    <row r="300" spans="1:6">
      <c r="A300">
        <v>118</v>
      </c>
      <c r="B300">
        <v>480500</v>
      </c>
      <c r="C300">
        <v>293500</v>
      </c>
      <c r="D300">
        <v>6</v>
      </c>
      <c r="E300">
        <v>32</v>
      </c>
      <c r="F300">
        <v>6.7121560000000002</v>
      </c>
    </row>
    <row r="301" spans="1:6">
      <c r="A301">
        <v>118</v>
      </c>
      <c r="B301">
        <v>481500</v>
      </c>
      <c r="C301">
        <v>293500</v>
      </c>
      <c r="D301">
        <v>6</v>
      </c>
      <c r="E301">
        <v>32</v>
      </c>
      <c r="F301">
        <v>6.6101489999999998</v>
      </c>
    </row>
    <row r="302" spans="1:6">
      <c r="A302">
        <v>118</v>
      </c>
      <c r="B302">
        <v>482500</v>
      </c>
      <c r="C302">
        <v>293500</v>
      </c>
      <c r="D302">
        <v>6</v>
      </c>
      <c r="E302">
        <v>32</v>
      </c>
      <c r="F302">
        <v>6.5623930000000001</v>
      </c>
    </row>
    <row r="303" spans="1:6">
      <c r="A303">
        <v>118</v>
      </c>
      <c r="B303">
        <v>483500</v>
      </c>
      <c r="C303">
        <v>293500</v>
      </c>
      <c r="D303">
        <v>6</v>
      </c>
      <c r="E303">
        <v>32</v>
      </c>
      <c r="F303">
        <v>6.6361350000000003</v>
      </c>
    </row>
    <row r="304" spans="1:6">
      <c r="A304">
        <v>118</v>
      </c>
      <c r="B304">
        <v>484500</v>
      </c>
      <c r="C304">
        <v>293500</v>
      </c>
      <c r="D304">
        <v>6</v>
      </c>
      <c r="E304">
        <v>32</v>
      </c>
      <c r="F304">
        <v>6.9658179999999996</v>
      </c>
    </row>
    <row r="305" spans="1:6">
      <c r="A305">
        <v>118</v>
      </c>
      <c r="B305">
        <v>485500</v>
      </c>
      <c r="C305">
        <v>293500</v>
      </c>
      <c r="D305">
        <v>6</v>
      </c>
      <c r="E305">
        <v>32</v>
      </c>
      <c r="F305">
        <v>6.8724639999999999</v>
      </c>
    </row>
    <row r="306" spans="1:6">
      <c r="A306">
        <v>118</v>
      </c>
      <c r="B306">
        <v>450500</v>
      </c>
      <c r="C306">
        <v>292500</v>
      </c>
      <c r="D306">
        <v>6</v>
      </c>
      <c r="E306">
        <v>32</v>
      </c>
      <c r="F306">
        <v>8.9577589999999994</v>
      </c>
    </row>
    <row r="307" spans="1:6">
      <c r="A307">
        <v>118</v>
      </c>
      <c r="B307">
        <v>451500</v>
      </c>
      <c r="C307">
        <v>292500</v>
      </c>
      <c r="D307">
        <v>6</v>
      </c>
      <c r="E307">
        <v>32</v>
      </c>
      <c r="F307">
        <v>8.8125140000000002</v>
      </c>
    </row>
    <row r="308" spans="1:6">
      <c r="A308">
        <v>118</v>
      </c>
      <c r="B308">
        <v>452500</v>
      </c>
      <c r="C308">
        <v>292500</v>
      </c>
      <c r="D308">
        <v>6</v>
      </c>
      <c r="E308">
        <v>32</v>
      </c>
      <c r="F308">
        <v>9.1693850000000001</v>
      </c>
    </row>
    <row r="309" spans="1:6">
      <c r="A309">
        <v>118</v>
      </c>
      <c r="B309">
        <v>453500</v>
      </c>
      <c r="C309">
        <v>292500</v>
      </c>
      <c r="D309">
        <v>6</v>
      </c>
      <c r="E309">
        <v>32</v>
      </c>
      <c r="F309">
        <v>9.5303500000000003</v>
      </c>
    </row>
    <row r="310" spans="1:6">
      <c r="A310">
        <v>118</v>
      </c>
      <c r="B310">
        <v>454500</v>
      </c>
      <c r="C310">
        <v>292500</v>
      </c>
      <c r="D310">
        <v>6</v>
      </c>
      <c r="E310">
        <v>32</v>
      </c>
      <c r="F310">
        <v>9.2494119999999995</v>
      </c>
    </row>
    <row r="311" spans="1:6">
      <c r="A311">
        <v>118</v>
      </c>
      <c r="B311">
        <v>455500</v>
      </c>
      <c r="C311">
        <v>292500</v>
      </c>
      <c r="D311">
        <v>6</v>
      </c>
      <c r="E311">
        <v>32</v>
      </c>
      <c r="F311">
        <v>11.49546</v>
      </c>
    </row>
    <row r="312" spans="1:6">
      <c r="A312">
        <v>118</v>
      </c>
      <c r="B312">
        <v>456500</v>
      </c>
      <c r="C312">
        <v>292500</v>
      </c>
      <c r="D312">
        <v>6</v>
      </c>
      <c r="E312">
        <v>32</v>
      </c>
      <c r="F312">
        <v>11.75651</v>
      </c>
    </row>
    <row r="313" spans="1:6">
      <c r="A313">
        <v>118</v>
      </c>
      <c r="B313">
        <v>457500</v>
      </c>
      <c r="C313">
        <v>292500</v>
      </c>
      <c r="D313">
        <v>6</v>
      </c>
      <c r="E313">
        <v>32</v>
      </c>
      <c r="F313">
        <v>9.2236799999999999</v>
      </c>
    </row>
    <row r="314" spans="1:6">
      <c r="A314">
        <v>118</v>
      </c>
      <c r="B314">
        <v>458500</v>
      </c>
      <c r="C314">
        <v>292500</v>
      </c>
      <c r="D314">
        <v>6</v>
      </c>
      <c r="E314">
        <v>32</v>
      </c>
      <c r="F314">
        <v>8.4636259999999996</v>
      </c>
    </row>
    <row r="315" spans="1:6">
      <c r="A315">
        <v>118</v>
      </c>
      <c r="B315">
        <v>459500</v>
      </c>
      <c r="C315">
        <v>292500</v>
      </c>
      <c r="D315">
        <v>6</v>
      </c>
      <c r="E315">
        <v>32</v>
      </c>
      <c r="F315">
        <v>8.217117</v>
      </c>
    </row>
    <row r="316" spans="1:6">
      <c r="A316">
        <v>118</v>
      </c>
      <c r="B316">
        <v>460500</v>
      </c>
      <c r="C316">
        <v>292500</v>
      </c>
      <c r="D316">
        <v>6</v>
      </c>
      <c r="E316">
        <v>32</v>
      </c>
      <c r="F316">
        <v>7.9783739999999996</v>
      </c>
    </row>
    <row r="317" spans="1:6">
      <c r="A317">
        <v>118</v>
      </c>
      <c r="B317">
        <v>461500</v>
      </c>
      <c r="C317">
        <v>292500</v>
      </c>
      <c r="D317">
        <v>6</v>
      </c>
      <c r="E317">
        <v>32</v>
      </c>
      <c r="F317">
        <v>8.0784339999999997</v>
      </c>
    </row>
    <row r="318" spans="1:6">
      <c r="A318">
        <v>118</v>
      </c>
      <c r="B318">
        <v>462500</v>
      </c>
      <c r="C318">
        <v>292500</v>
      </c>
      <c r="D318">
        <v>6</v>
      </c>
      <c r="E318">
        <v>32</v>
      </c>
      <c r="F318">
        <v>7.8416329999999999</v>
      </c>
    </row>
    <row r="319" spans="1:6">
      <c r="A319">
        <v>118</v>
      </c>
      <c r="B319">
        <v>463500</v>
      </c>
      <c r="C319">
        <v>292500</v>
      </c>
      <c r="D319">
        <v>6</v>
      </c>
      <c r="E319">
        <v>32</v>
      </c>
      <c r="F319">
        <v>7.7541079999999996</v>
      </c>
    </row>
    <row r="320" spans="1:6">
      <c r="A320">
        <v>118</v>
      </c>
      <c r="B320">
        <v>464500</v>
      </c>
      <c r="C320">
        <v>292500</v>
      </c>
      <c r="D320">
        <v>6</v>
      </c>
      <c r="E320">
        <v>32</v>
      </c>
      <c r="F320">
        <v>7.8262239999999998</v>
      </c>
    </row>
    <row r="321" spans="1:6">
      <c r="A321">
        <v>118</v>
      </c>
      <c r="B321">
        <v>465500</v>
      </c>
      <c r="C321">
        <v>292500</v>
      </c>
      <c r="D321">
        <v>6</v>
      </c>
      <c r="E321">
        <v>32</v>
      </c>
      <c r="F321">
        <v>7.941249</v>
      </c>
    </row>
    <row r="322" spans="1:6">
      <c r="A322">
        <v>118</v>
      </c>
      <c r="B322">
        <v>466500</v>
      </c>
      <c r="C322">
        <v>292500</v>
      </c>
      <c r="D322">
        <v>6</v>
      </c>
      <c r="E322">
        <v>32</v>
      </c>
      <c r="F322">
        <v>7.9798920000000004</v>
      </c>
    </row>
    <row r="323" spans="1:6">
      <c r="A323">
        <v>118</v>
      </c>
      <c r="B323">
        <v>467500</v>
      </c>
      <c r="C323">
        <v>292500</v>
      </c>
      <c r="D323">
        <v>6</v>
      </c>
      <c r="E323">
        <v>32</v>
      </c>
      <c r="F323">
        <v>7.9472170000000002</v>
      </c>
    </row>
    <row r="324" spans="1:6">
      <c r="A324">
        <v>118</v>
      </c>
      <c r="B324">
        <v>468500</v>
      </c>
      <c r="C324">
        <v>292500</v>
      </c>
      <c r="D324">
        <v>6</v>
      </c>
      <c r="E324">
        <v>32</v>
      </c>
      <c r="F324">
        <v>7.8034080000000001</v>
      </c>
    </row>
    <row r="325" spans="1:6">
      <c r="A325">
        <v>118</v>
      </c>
      <c r="B325">
        <v>469500</v>
      </c>
      <c r="C325">
        <v>292500</v>
      </c>
      <c r="D325">
        <v>6</v>
      </c>
      <c r="E325">
        <v>32</v>
      </c>
      <c r="F325">
        <v>7.8316470000000002</v>
      </c>
    </row>
    <row r="326" spans="1:6">
      <c r="A326">
        <v>118</v>
      </c>
      <c r="B326">
        <v>470500</v>
      </c>
      <c r="C326">
        <v>292500</v>
      </c>
      <c r="D326">
        <v>6</v>
      </c>
      <c r="E326">
        <v>32</v>
      </c>
      <c r="F326">
        <v>8.5896229999999996</v>
      </c>
    </row>
    <row r="327" spans="1:6">
      <c r="A327">
        <v>118</v>
      </c>
      <c r="B327">
        <v>471500</v>
      </c>
      <c r="C327">
        <v>292500</v>
      </c>
      <c r="D327">
        <v>6</v>
      </c>
      <c r="E327">
        <v>32</v>
      </c>
      <c r="F327">
        <v>8.5727019999999996</v>
      </c>
    </row>
    <row r="328" spans="1:6">
      <c r="A328">
        <v>118</v>
      </c>
      <c r="B328">
        <v>472500</v>
      </c>
      <c r="C328">
        <v>292500</v>
      </c>
      <c r="D328">
        <v>6</v>
      </c>
      <c r="E328">
        <v>32</v>
      </c>
      <c r="F328">
        <v>7.8220179999999999</v>
      </c>
    </row>
    <row r="329" spans="1:6">
      <c r="A329">
        <v>118</v>
      </c>
      <c r="B329">
        <v>473500</v>
      </c>
      <c r="C329">
        <v>292500</v>
      </c>
      <c r="D329">
        <v>6</v>
      </c>
      <c r="E329">
        <v>32</v>
      </c>
      <c r="F329">
        <v>7.3432969999999997</v>
      </c>
    </row>
    <row r="330" spans="1:6">
      <c r="A330">
        <v>118</v>
      </c>
      <c r="B330">
        <v>474500</v>
      </c>
      <c r="C330">
        <v>292500</v>
      </c>
      <c r="D330">
        <v>6</v>
      </c>
      <c r="E330">
        <v>32</v>
      </c>
      <c r="F330">
        <v>7.1676010000000003</v>
      </c>
    </row>
    <row r="331" spans="1:6">
      <c r="A331">
        <v>118</v>
      </c>
      <c r="B331">
        <v>475500</v>
      </c>
      <c r="C331">
        <v>292500</v>
      </c>
      <c r="D331">
        <v>6</v>
      </c>
      <c r="E331">
        <v>32</v>
      </c>
      <c r="F331">
        <v>6.9525639999999997</v>
      </c>
    </row>
    <row r="332" spans="1:6">
      <c r="A332">
        <v>118</v>
      </c>
      <c r="B332">
        <v>476500</v>
      </c>
      <c r="C332">
        <v>292500</v>
      </c>
      <c r="D332">
        <v>6</v>
      </c>
      <c r="E332">
        <v>32</v>
      </c>
      <c r="F332">
        <v>6.8687880000000003</v>
      </c>
    </row>
    <row r="333" spans="1:6">
      <c r="A333">
        <v>118</v>
      </c>
      <c r="B333">
        <v>478500</v>
      </c>
      <c r="C333">
        <v>292500</v>
      </c>
      <c r="D333">
        <v>6</v>
      </c>
      <c r="E333">
        <v>32</v>
      </c>
      <c r="F333">
        <v>6.7027809999999999</v>
      </c>
    </row>
    <row r="334" spans="1:6">
      <c r="A334">
        <v>118</v>
      </c>
      <c r="B334">
        <v>479500</v>
      </c>
      <c r="C334">
        <v>292500</v>
      </c>
      <c r="D334">
        <v>6</v>
      </c>
      <c r="E334">
        <v>32</v>
      </c>
      <c r="F334">
        <v>6.7868570000000004</v>
      </c>
    </row>
    <row r="335" spans="1:6">
      <c r="A335">
        <v>118</v>
      </c>
      <c r="B335">
        <v>480500</v>
      </c>
      <c r="C335">
        <v>292500</v>
      </c>
      <c r="D335">
        <v>6</v>
      </c>
      <c r="E335">
        <v>32</v>
      </c>
      <c r="F335">
        <v>6.6961550000000001</v>
      </c>
    </row>
    <row r="336" spans="1:6">
      <c r="A336">
        <v>118</v>
      </c>
      <c r="B336">
        <v>481500</v>
      </c>
      <c r="C336">
        <v>292500</v>
      </c>
      <c r="D336">
        <v>6</v>
      </c>
      <c r="E336">
        <v>32</v>
      </c>
      <c r="F336">
        <v>6.6534519999999997</v>
      </c>
    </row>
    <row r="337" spans="1:6">
      <c r="A337">
        <v>118</v>
      </c>
      <c r="B337">
        <v>482500</v>
      </c>
      <c r="C337">
        <v>292500</v>
      </c>
      <c r="D337">
        <v>6</v>
      </c>
      <c r="E337">
        <v>32</v>
      </c>
      <c r="F337">
        <v>6.7018199999999997</v>
      </c>
    </row>
    <row r="338" spans="1:6">
      <c r="A338">
        <v>118</v>
      </c>
      <c r="B338">
        <v>483500</v>
      </c>
      <c r="C338">
        <v>292500</v>
      </c>
      <c r="D338">
        <v>6</v>
      </c>
      <c r="E338">
        <v>32</v>
      </c>
      <c r="F338">
        <v>6.7526830000000002</v>
      </c>
    </row>
    <row r="339" spans="1:6">
      <c r="A339">
        <v>118</v>
      </c>
      <c r="B339">
        <v>484500</v>
      </c>
      <c r="C339">
        <v>292500</v>
      </c>
      <c r="D339">
        <v>6</v>
      </c>
      <c r="E339">
        <v>32</v>
      </c>
      <c r="F339">
        <v>6.939209</v>
      </c>
    </row>
    <row r="340" spans="1:6">
      <c r="A340">
        <v>118</v>
      </c>
      <c r="B340">
        <v>485500</v>
      </c>
      <c r="C340">
        <v>292500</v>
      </c>
      <c r="D340">
        <v>6</v>
      </c>
      <c r="E340">
        <v>32</v>
      </c>
      <c r="F340">
        <v>6.9909319999999999</v>
      </c>
    </row>
    <row r="341" spans="1:6">
      <c r="A341">
        <v>118</v>
      </c>
      <c r="B341">
        <v>486500</v>
      </c>
      <c r="C341">
        <v>292500</v>
      </c>
      <c r="D341">
        <v>6</v>
      </c>
      <c r="E341">
        <v>32</v>
      </c>
      <c r="F341">
        <v>7.3887429999999998</v>
      </c>
    </row>
    <row r="342" spans="1:6">
      <c r="A342">
        <v>118</v>
      </c>
      <c r="B342">
        <v>449500</v>
      </c>
      <c r="C342">
        <v>291500</v>
      </c>
      <c r="D342">
        <v>6</v>
      </c>
      <c r="E342">
        <v>32</v>
      </c>
      <c r="F342">
        <v>8.9471799999999995</v>
      </c>
    </row>
    <row r="343" spans="1:6">
      <c r="A343">
        <v>118</v>
      </c>
      <c r="B343">
        <v>450500</v>
      </c>
      <c r="C343">
        <v>291500</v>
      </c>
      <c r="D343">
        <v>6</v>
      </c>
      <c r="E343">
        <v>32</v>
      </c>
      <c r="F343">
        <v>8.7263470000000005</v>
      </c>
    </row>
    <row r="344" spans="1:6">
      <c r="A344">
        <v>118</v>
      </c>
      <c r="B344">
        <v>451500</v>
      </c>
      <c r="C344">
        <v>291500</v>
      </c>
      <c r="D344">
        <v>6</v>
      </c>
      <c r="E344">
        <v>32</v>
      </c>
      <c r="F344">
        <v>8.6282540000000001</v>
      </c>
    </row>
    <row r="345" spans="1:6">
      <c r="A345">
        <v>118</v>
      </c>
      <c r="B345">
        <v>452500</v>
      </c>
      <c r="C345">
        <v>291500</v>
      </c>
      <c r="D345">
        <v>6</v>
      </c>
      <c r="E345">
        <v>32</v>
      </c>
      <c r="F345">
        <v>8.7278179999999992</v>
      </c>
    </row>
    <row r="346" spans="1:6">
      <c r="A346">
        <v>118</v>
      </c>
      <c r="B346">
        <v>453500</v>
      </c>
      <c r="C346">
        <v>291500</v>
      </c>
      <c r="D346">
        <v>6</v>
      </c>
      <c r="E346">
        <v>32</v>
      </c>
      <c r="F346">
        <v>8.9225619999999992</v>
      </c>
    </row>
    <row r="347" spans="1:6">
      <c r="A347">
        <v>118</v>
      </c>
      <c r="B347">
        <v>454500</v>
      </c>
      <c r="C347">
        <v>291500</v>
      </c>
      <c r="D347">
        <v>6</v>
      </c>
      <c r="E347">
        <v>32</v>
      </c>
      <c r="F347">
        <v>9.0965209999999992</v>
      </c>
    </row>
    <row r="348" spans="1:6">
      <c r="A348">
        <v>118</v>
      </c>
      <c r="B348">
        <v>455500</v>
      </c>
      <c r="C348">
        <v>291500</v>
      </c>
      <c r="D348">
        <v>6</v>
      </c>
      <c r="E348">
        <v>32</v>
      </c>
      <c r="F348">
        <v>12.82071</v>
      </c>
    </row>
    <row r="349" spans="1:6">
      <c r="A349">
        <v>118</v>
      </c>
      <c r="B349">
        <v>456500</v>
      </c>
      <c r="C349">
        <v>291500</v>
      </c>
      <c r="D349">
        <v>6</v>
      </c>
      <c r="E349">
        <v>32</v>
      </c>
      <c r="F349">
        <v>10.5954</v>
      </c>
    </row>
    <row r="350" spans="1:6">
      <c r="A350">
        <v>118</v>
      </c>
      <c r="B350">
        <v>457500</v>
      </c>
      <c r="C350">
        <v>291500</v>
      </c>
      <c r="D350">
        <v>6</v>
      </c>
      <c r="E350">
        <v>32</v>
      </c>
      <c r="F350">
        <v>8.8417309999999993</v>
      </c>
    </row>
    <row r="351" spans="1:6">
      <c r="A351">
        <v>118</v>
      </c>
      <c r="B351">
        <v>458500</v>
      </c>
      <c r="C351">
        <v>291500</v>
      </c>
      <c r="D351">
        <v>6</v>
      </c>
      <c r="E351">
        <v>32</v>
      </c>
      <c r="F351">
        <v>8.2929169999999992</v>
      </c>
    </row>
    <row r="352" spans="1:6">
      <c r="A352">
        <v>118</v>
      </c>
      <c r="B352">
        <v>459500</v>
      </c>
      <c r="C352">
        <v>291500</v>
      </c>
      <c r="D352">
        <v>6</v>
      </c>
      <c r="E352">
        <v>32</v>
      </c>
      <c r="F352">
        <v>8.0406230000000001</v>
      </c>
    </row>
    <row r="353" spans="1:6">
      <c r="A353">
        <v>118</v>
      </c>
      <c r="B353">
        <v>460500</v>
      </c>
      <c r="C353">
        <v>291500</v>
      </c>
      <c r="D353">
        <v>6</v>
      </c>
      <c r="E353">
        <v>32</v>
      </c>
      <c r="F353">
        <v>7.8595100000000002</v>
      </c>
    </row>
    <row r="354" spans="1:6">
      <c r="A354">
        <v>118</v>
      </c>
      <c r="B354">
        <v>461500</v>
      </c>
      <c r="C354">
        <v>291500</v>
      </c>
      <c r="D354">
        <v>6</v>
      </c>
      <c r="E354">
        <v>32</v>
      </c>
      <c r="F354">
        <v>7.750775</v>
      </c>
    </row>
    <row r="355" spans="1:6">
      <c r="A355">
        <v>118</v>
      </c>
      <c r="B355">
        <v>462500</v>
      </c>
      <c r="C355">
        <v>291500</v>
      </c>
      <c r="D355">
        <v>6</v>
      </c>
      <c r="E355">
        <v>32</v>
      </c>
      <c r="F355">
        <v>7.8644999999999996</v>
      </c>
    </row>
    <row r="356" spans="1:6">
      <c r="A356">
        <v>118</v>
      </c>
      <c r="B356">
        <v>463500</v>
      </c>
      <c r="C356">
        <v>291500</v>
      </c>
      <c r="D356">
        <v>6</v>
      </c>
      <c r="E356">
        <v>32</v>
      </c>
      <c r="F356">
        <v>7.6296660000000003</v>
      </c>
    </row>
    <row r="357" spans="1:6">
      <c r="A357">
        <v>118</v>
      </c>
      <c r="B357">
        <v>464500</v>
      </c>
      <c r="C357">
        <v>291500</v>
      </c>
      <c r="D357">
        <v>6</v>
      </c>
      <c r="E357">
        <v>32</v>
      </c>
      <c r="F357">
        <v>7.5536859999999999</v>
      </c>
    </row>
    <row r="358" spans="1:6">
      <c r="A358">
        <v>118</v>
      </c>
      <c r="B358">
        <v>465500</v>
      </c>
      <c r="C358">
        <v>291500</v>
      </c>
      <c r="D358">
        <v>6</v>
      </c>
      <c r="E358">
        <v>32</v>
      </c>
      <c r="F358">
        <v>7.5528389999999996</v>
      </c>
    </row>
    <row r="359" spans="1:6">
      <c r="A359">
        <v>118</v>
      </c>
      <c r="B359">
        <v>466500</v>
      </c>
      <c r="C359">
        <v>291500</v>
      </c>
      <c r="D359">
        <v>6</v>
      </c>
      <c r="E359">
        <v>32</v>
      </c>
      <c r="F359">
        <v>7.4842779999999998</v>
      </c>
    </row>
    <row r="360" spans="1:6">
      <c r="A360">
        <v>118</v>
      </c>
      <c r="B360">
        <v>467500</v>
      </c>
      <c r="C360">
        <v>291500</v>
      </c>
      <c r="D360">
        <v>6</v>
      </c>
      <c r="E360">
        <v>32</v>
      </c>
      <c r="F360">
        <v>7.5848560000000003</v>
      </c>
    </row>
    <row r="361" spans="1:6">
      <c r="A361">
        <v>118</v>
      </c>
      <c r="B361">
        <v>468500</v>
      </c>
      <c r="C361">
        <v>291500</v>
      </c>
      <c r="D361">
        <v>6</v>
      </c>
      <c r="E361">
        <v>32</v>
      </c>
      <c r="F361">
        <v>7.640231</v>
      </c>
    </row>
    <row r="362" spans="1:6">
      <c r="A362">
        <v>118</v>
      </c>
      <c r="B362">
        <v>469500</v>
      </c>
      <c r="C362">
        <v>291500</v>
      </c>
      <c r="D362">
        <v>6</v>
      </c>
      <c r="E362">
        <v>32</v>
      </c>
      <c r="F362">
        <v>7.7183390000000003</v>
      </c>
    </row>
    <row r="363" spans="1:6">
      <c r="A363">
        <v>118</v>
      </c>
      <c r="B363">
        <v>470500</v>
      </c>
      <c r="C363">
        <v>291500</v>
      </c>
      <c r="D363">
        <v>6</v>
      </c>
      <c r="E363">
        <v>32</v>
      </c>
      <c r="F363">
        <v>7.8635619999999999</v>
      </c>
    </row>
    <row r="364" spans="1:6">
      <c r="A364">
        <v>118</v>
      </c>
      <c r="B364">
        <v>471500</v>
      </c>
      <c r="C364">
        <v>291500</v>
      </c>
      <c r="D364">
        <v>6</v>
      </c>
      <c r="E364">
        <v>32</v>
      </c>
      <c r="F364">
        <v>8.208869</v>
      </c>
    </row>
    <row r="365" spans="1:6">
      <c r="A365">
        <v>118</v>
      </c>
      <c r="B365">
        <v>472500</v>
      </c>
      <c r="C365">
        <v>291500</v>
      </c>
      <c r="D365">
        <v>6</v>
      </c>
      <c r="E365">
        <v>32</v>
      </c>
      <c r="F365">
        <v>8.5130520000000001</v>
      </c>
    </row>
    <row r="366" spans="1:6">
      <c r="A366">
        <v>118</v>
      </c>
      <c r="B366">
        <v>473500</v>
      </c>
      <c r="C366">
        <v>291500</v>
      </c>
      <c r="D366">
        <v>6</v>
      </c>
      <c r="E366">
        <v>32</v>
      </c>
      <c r="F366">
        <v>7.7588629999999998</v>
      </c>
    </row>
    <row r="367" spans="1:6">
      <c r="A367">
        <v>118</v>
      </c>
      <c r="B367">
        <v>474500</v>
      </c>
      <c r="C367">
        <v>291500</v>
      </c>
      <c r="D367">
        <v>6</v>
      </c>
      <c r="E367">
        <v>32</v>
      </c>
      <c r="F367">
        <v>7.3292900000000003</v>
      </c>
    </row>
    <row r="368" spans="1:6">
      <c r="A368">
        <v>118</v>
      </c>
      <c r="B368">
        <v>475500</v>
      </c>
      <c r="C368">
        <v>291500</v>
      </c>
      <c r="D368">
        <v>6</v>
      </c>
      <c r="E368">
        <v>32</v>
      </c>
      <c r="F368">
        <v>7.1033499999999998</v>
      </c>
    </row>
    <row r="369" spans="1:6">
      <c r="A369">
        <v>118</v>
      </c>
      <c r="B369">
        <v>484500</v>
      </c>
      <c r="C369">
        <v>291500</v>
      </c>
      <c r="D369">
        <v>6</v>
      </c>
      <c r="E369">
        <v>32</v>
      </c>
      <c r="F369">
        <v>6.9537040000000001</v>
      </c>
    </row>
    <row r="370" spans="1:6">
      <c r="A370">
        <v>118</v>
      </c>
      <c r="B370">
        <v>449500</v>
      </c>
      <c r="C370">
        <v>290500</v>
      </c>
      <c r="D370">
        <v>6</v>
      </c>
      <c r="E370">
        <v>32</v>
      </c>
      <c r="F370">
        <v>8.7551140000000007</v>
      </c>
    </row>
    <row r="371" spans="1:6">
      <c r="A371">
        <v>118</v>
      </c>
      <c r="B371">
        <v>450500</v>
      </c>
      <c r="C371">
        <v>290500</v>
      </c>
      <c r="D371">
        <v>6</v>
      </c>
      <c r="E371">
        <v>32</v>
      </c>
      <c r="F371">
        <v>8.7171380000000003</v>
      </c>
    </row>
    <row r="372" spans="1:6">
      <c r="A372">
        <v>118</v>
      </c>
      <c r="B372">
        <v>451500</v>
      </c>
      <c r="C372">
        <v>290500</v>
      </c>
      <c r="D372">
        <v>6</v>
      </c>
      <c r="E372">
        <v>32</v>
      </c>
      <c r="F372">
        <v>8.4915579999999995</v>
      </c>
    </row>
    <row r="373" spans="1:6">
      <c r="A373">
        <v>118</v>
      </c>
      <c r="B373">
        <v>452500</v>
      </c>
      <c r="C373">
        <v>290500</v>
      </c>
      <c r="D373">
        <v>6</v>
      </c>
      <c r="E373">
        <v>32</v>
      </c>
      <c r="F373">
        <v>8.5632219999999997</v>
      </c>
    </row>
    <row r="374" spans="1:6">
      <c r="A374">
        <v>118</v>
      </c>
      <c r="B374">
        <v>453500</v>
      </c>
      <c r="C374">
        <v>290500</v>
      </c>
      <c r="D374">
        <v>6</v>
      </c>
      <c r="E374">
        <v>32</v>
      </c>
      <c r="F374">
        <v>8.5051710000000007</v>
      </c>
    </row>
    <row r="375" spans="1:6">
      <c r="A375">
        <v>118</v>
      </c>
      <c r="B375">
        <v>454500</v>
      </c>
      <c r="C375">
        <v>290500</v>
      </c>
      <c r="D375">
        <v>6</v>
      </c>
      <c r="E375">
        <v>32</v>
      </c>
      <c r="F375">
        <v>9.1210970000000007</v>
      </c>
    </row>
    <row r="376" spans="1:6">
      <c r="A376">
        <v>118</v>
      </c>
      <c r="B376">
        <v>455500</v>
      </c>
      <c r="C376">
        <v>290500</v>
      </c>
      <c r="D376">
        <v>6</v>
      </c>
      <c r="E376">
        <v>32</v>
      </c>
      <c r="F376">
        <v>13.5883</v>
      </c>
    </row>
    <row r="377" spans="1:6">
      <c r="A377">
        <v>118</v>
      </c>
      <c r="B377">
        <v>456500</v>
      </c>
      <c r="C377">
        <v>290500</v>
      </c>
      <c r="D377">
        <v>6</v>
      </c>
      <c r="E377">
        <v>32</v>
      </c>
      <c r="F377">
        <v>9.6321290000000008</v>
      </c>
    </row>
    <row r="378" spans="1:6">
      <c r="A378">
        <v>118</v>
      </c>
      <c r="B378">
        <v>457500</v>
      </c>
      <c r="C378">
        <v>290500</v>
      </c>
      <c r="D378">
        <v>6</v>
      </c>
      <c r="E378">
        <v>32</v>
      </c>
      <c r="F378">
        <v>8.5453620000000008</v>
      </c>
    </row>
    <row r="379" spans="1:6">
      <c r="A379">
        <v>118</v>
      </c>
      <c r="B379">
        <v>458500</v>
      </c>
      <c r="C379">
        <v>290500</v>
      </c>
      <c r="D379">
        <v>6</v>
      </c>
      <c r="E379">
        <v>32</v>
      </c>
      <c r="F379">
        <v>8.1497229999999998</v>
      </c>
    </row>
    <row r="380" spans="1:6">
      <c r="A380">
        <v>118</v>
      </c>
      <c r="B380">
        <v>459500</v>
      </c>
      <c r="C380">
        <v>290500</v>
      </c>
      <c r="D380">
        <v>6</v>
      </c>
      <c r="E380">
        <v>32</v>
      </c>
      <c r="F380">
        <v>7.8771599999999999</v>
      </c>
    </row>
    <row r="381" spans="1:6">
      <c r="A381">
        <v>118</v>
      </c>
      <c r="B381">
        <v>460500</v>
      </c>
      <c r="C381">
        <v>290500</v>
      </c>
      <c r="D381">
        <v>6</v>
      </c>
      <c r="E381">
        <v>32</v>
      </c>
      <c r="F381">
        <v>7.7999090000000004</v>
      </c>
    </row>
    <row r="382" spans="1:6">
      <c r="A382">
        <v>118</v>
      </c>
      <c r="B382">
        <v>461500</v>
      </c>
      <c r="C382">
        <v>290500</v>
      </c>
      <c r="D382">
        <v>6</v>
      </c>
      <c r="E382">
        <v>32</v>
      </c>
      <c r="F382">
        <v>7.6778490000000001</v>
      </c>
    </row>
    <row r="383" spans="1:6">
      <c r="A383">
        <v>118</v>
      </c>
      <c r="B383">
        <v>462500</v>
      </c>
      <c r="C383">
        <v>290500</v>
      </c>
      <c r="D383">
        <v>6</v>
      </c>
      <c r="E383">
        <v>32</v>
      </c>
      <c r="F383">
        <v>7.7582820000000003</v>
      </c>
    </row>
    <row r="384" spans="1:6">
      <c r="A384">
        <v>118</v>
      </c>
      <c r="B384">
        <v>463500</v>
      </c>
      <c r="C384">
        <v>290500</v>
      </c>
      <c r="D384">
        <v>6</v>
      </c>
      <c r="E384">
        <v>32</v>
      </c>
      <c r="F384">
        <v>7.5864849999999997</v>
      </c>
    </row>
    <row r="385" spans="1:6">
      <c r="A385">
        <v>118</v>
      </c>
      <c r="B385">
        <v>464500</v>
      </c>
      <c r="C385">
        <v>290500</v>
      </c>
      <c r="D385">
        <v>6</v>
      </c>
      <c r="E385">
        <v>32</v>
      </c>
      <c r="F385">
        <v>7.3883729999999996</v>
      </c>
    </row>
    <row r="386" spans="1:6">
      <c r="A386">
        <v>118</v>
      </c>
      <c r="B386">
        <v>465500</v>
      </c>
      <c r="C386">
        <v>290500</v>
      </c>
      <c r="D386">
        <v>6</v>
      </c>
      <c r="E386">
        <v>32</v>
      </c>
      <c r="F386">
        <v>7.3874950000000004</v>
      </c>
    </row>
    <row r="387" spans="1:6">
      <c r="A387">
        <v>118</v>
      </c>
      <c r="B387">
        <v>466500</v>
      </c>
      <c r="C387">
        <v>290500</v>
      </c>
      <c r="D387">
        <v>6</v>
      </c>
      <c r="E387">
        <v>32</v>
      </c>
      <c r="F387">
        <v>7.2875399999999999</v>
      </c>
    </row>
    <row r="388" spans="1:6">
      <c r="A388">
        <v>118</v>
      </c>
      <c r="B388">
        <v>467500</v>
      </c>
      <c r="C388">
        <v>290500</v>
      </c>
      <c r="D388">
        <v>6</v>
      </c>
      <c r="E388">
        <v>32</v>
      </c>
      <c r="F388">
        <v>7.2808440000000001</v>
      </c>
    </row>
    <row r="389" spans="1:6">
      <c r="A389">
        <v>118</v>
      </c>
      <c r="B389">
        <v>468500</v>
      </c>
      <c r="C389">
        <v>290500</v>
      </c>
      <c r="D389">
        <v>6</v>
      </c>
      <c r="E389">
        <v>32</v>
      </c>
      <c r="F389">
        <v>7.304036</v>
      </c>
    </row>
    <row r="390" spans="1:6">
      <c r="A390">
        <v>118</v>
      </c>
      <c r="B390">
        <v>469500</v>
      </c>
      <c r="C390">
        <v>290500</v>
      </c>
      <c r="D390">
        <v>6</v>
      </c>
      <c r="E390">
        <v>32</v>
      </c>
      <c r="F390">
        <v>7.5819429999999999</v>
      </c>
    </row>
    <row r="391" spans="1:6">
      <c r="A391">
        <v>118</v>
      </c>
      <c r="B391">
        <v>470500</v>
      </c>
      <c r="C391">
        <v>290500</v>
      </c>
      <c r="D391">
        <v>6</v>
      </c>
      <c r="E391">
        <v>32</v>
      </c>
      <c r="F391">
        <v>7.6745850000000004</v>
      </c>
    </row>
    <row r="392" spans="1:6">
      <c r="A392">
        <v>118</v>
      </c>
      <c r="B392">
        <v>471500</v>
      </c>
      <c r="C392">
        <v>290500</v>
      </c>
      <c r="D392">
        <v>6</v>
      </c>
      <c r="E392">
        <v>32</v>
      </c>
      <c r="F392">
        <v>7.9249729999999996</v>
      </c>
    </row>
    <row r="393" spans="1:6">
      <c r="A393">
        <v>118</v>
      </c>
      <c r="B393">
        <v>472500</v>
      </c>
      <c r="C393">
        <v>290500</v>
      </c>
      <c r="D393">
        <v>6</v>
      </c>
      <c r="E393">
        <v>32</v>
      </c>
      <c r="F393">
        <v>8.0944400000000005</v>
      </c>
    </row>
    <row r="394" spans="1:6">
      <c r="A394">
        <v>118</v>
      </c>
      <c r="B394">
        <v>473500</v>
      </c>
      <c r="C394">
        <v>290500</v>
      </c>
      <c r="D394">
        <v>6</v>
      </c>
      <c r="E394">
        <v>32</v>
      </c>
      <c r="F394">
        <v>8.7663469999999997</v>
      </c>
    </row>
    <row r="395" spans="1:6">
      <c r="A395">
        <v>118</v>
      </c>
      <c r="B395">
        <v>474500</v>
      </c>
      <c r="C395">
        <v>290500</v>
      </c>
      <c r="D395">
        <v>6</v>
      </c>
      <c r="E395">
        <v>32</v>
      </c>
      <c r="F395">
        <v>7.8065280000000001</v>
      </c>
    </row>
    <row r="396" spans="1:6">
      <c r="A396">
        <v>118</v>
      </c>
      <c r="B396">
        <v>475500</v>
      </c>
      <c r="C396">
        <v>290500</v>
      </c>
      <c r="D396">
        <v>6</v>
      </c>
      <c r="E396">
        <v>32</v>
      </c>
      <c r="F396">
        <v>7.3906000000000001</v>
      </c>
    </row>
    <row r="397" spans="1:6">
      <c r="A397">
        <v>118</v>
      </c>
      <c r="B397">
        <v>448500</v>
      </c>
      <c r="C397">
        <v>289500</v>
      </c>
      <c r="D397">
        <v>6</v>
      </c>
      <c r="E397">
        <v>32</v>
      </c>
      <c r="F397">
        <v>8.8945939999999997</v>
      </c>
    </row>
    <row r="398" spans="1:6">
      <c r="A398">
        <v>118</v>
      </c>
      <c r="B398">
        <v>449500</v>
      </c>
      <c r="C398">
        <v>289500</v>
      </c>
      <c r="D398">
        <v>6</v>
      </c>
      <c r="E398">
        <v>32</v>
      </c>
      <c r="F398">
        <v>8.692266</v>
      </c>
    </row>
    <row r="399" spans="1:6">
      <c r="A399">
        <v>118</v>
      </c>
      <c r="B399">
        <v>450500</v>
      </c>
      <c r="C399">
        <v>289500</v>
      </c>
      <c r="D399">
        <v>6</v>
      </c>
      <c r="E399">
        <v>32</v>
      </c>
      <c r="F399">
        <v>8.5315049999999992</v>
      </c>
    </row>
    <row r="400" spans="1:6">
      <c r="A400">
        <v>118</v>
      </c>
      <c r="B400">
        <v>451500</v>
      </c>
      <c r="C400">
        <v>289500</v>
      </c>
      <c r="D400">
        <v>6</v>
      </c>
      <c r="E400">
        <v>32</v>
      </c>
      <c r="F400">
        <v>8.3616010000000003</v>
      </c>
    </row>
    <row r="401" spans="1:6">
      <c r="A401">
        <v>118</v>
      </c>
      <c r="B401">
        <v>452500</v>
      </c>
      <c r="C401">
        <v>289500</v>
      </c>
      <c r="D401">
        <v>6</v>
      </c>
      <c r="E401">
        <v>32</v>
      </c>
      <c r="F401">
        <v>8.389348</v>
      </c>
    </row>
    <row r="402" spans="1:6">
      <c r="A402">
        <v>118</v>
      </c>
      <c r="B402">
        <v>453500</v>
      </c>
      <c r="C402">
        <v>289500</v>
      </c>
      <c r="D402">
        <v>6</v>
      </c>
      <c r="E402">
        <v>32</v>
      </c>
      <c r="F402">
        <v>8.4925540000000002</v>
      </c>
    </row>
    <row r="403" spans="1:6">
      <c r="A403">
        <v>118</v>
      </c>
      <c r="B403">
        <v>454500</v>
      </c>
      <c r="C403">
        <v>289500</v>
      </c>
      <c r="D403">
        <v>6</v>
      </c>
      <c r="E403">
        <v>32</v>
      </c>
      <c r="F403">
        <v>9.1363990000000008</v>
      </c>
    </row>
    <row r="404" spans="1:6">
      <c r="A404">
        <v>118</v>
      </c>
      <c r="B404">
        <v>455500</v>
      </c>
      <c r="C404">
        <v>289500</v>
      </c>
      <c r="D404">
        <v>6</v>
      </c>
      <c r="E404">
        <v>32</v>
      </c>
      <c r="F404">
        <v>13.12659</v>
      </c>
    </row>
    <row r="405" spans="1:6">
      <c r="A405">
        <v>118</v>
      </c>
      <c r="B405">
        <v>456500</v>
      </c>
      <c r="C405">
        <v>289500</v>
      </c>
      <c r="D405">
        <v>6</v>
      </c>
      <c r="E405">
        <v>32</v>
      </c>
      <c r="F405">
        <v>9.1854720000000007</v>
      </c>
    </row>
    <row r="406" spans="1:6">
      <c r="A406">
        <v>118</v>
      </c>
      <c r="B406">
        <v>457500</v>
      </c>
      <c r="C406">
        <v>289500</v>
      </c>
      <c r="D406">
        <v>6</v>
      </c>
      <c r="E406">
        <v>32</v>
      </c>
      <c r="F406">
        <v>8.3688739999999999</v>
      </c>
    </row>
    <row r="407" spans="1:6">
      <c r="A407">
        <v>118</v>
      </c>
      <c r="B407">
        <v>458500</v>
      </c>
      <c r="C407">
        <v>289500</v>
      </c>
      <c r="D407">
        <v>6</v>
      </c>
      <c r="E407">
        <v>32</v>
      </c>
      <c r="F407">
        <v>8.12819</v>
      </c>
    </row>
    <row r="408" spans="1:6">
      <c r="A408">
        <v>118</v>
      </c>
      <c r="B408">
        <v>459500</v>
      </c>
      <c r="C408">
        <v>289500</v>
      </c>
      <c r="D408">
        <v>6</v>
      </c>
      <c r="E408">
        <v>32</v>
      </c>
      <c r="F408">
        <v>7.8371089999999999</v>
      </c>
    </row>
    <row r="409" spans="1:6">
      <c r="A409">
        <v>118</v>
      </c>
      <c r="B409">
        <v>460500</v>
      </c>
      <c r="C409">
        <v>289500</v>
      </c>
      <c r="D409">
        <v>6</v>
      </c>
      <c r="E409">
        <v>32</v>
      </c>
      <c r="F409">
        <v>7.7669370000000004</v>
      </c>
    </row>
    <row r="410" spans="1:6">
      <c r="A410">
        <v>118</v>
      </c>
      <c r="B410">
        <v>461500</v>
      </c>
      <c r="C410">
        <v>289500</v>
      </c>
      <c r="D410">
        <v>6</v>
      </c>
      <c r="E410">
        <v>32</v>
      </c>
      <c r="F410">
        <v>7.6915719999999999</v>
      </c>
    </row>
    <row r="411" spans="1:6">
      <c r="A411">
        <v>118</v>
      </c>
      <c r="B411">
        <v>462500</v>
      </c>
      <c r="C411">
        <v>289500</v>
      </c>
      <c r="D411">
        <v>6</v>
      </c>
      <c r="E411">
        <v>32</v>
      </c>
      <c r="F411">
        <v>7.4895550000000002</v>
      </c>
    </row>
    <row r="412" spans="1:6">
      <c r="A412">
        <v>118</v>
      </c>
      <c r="B412">
        <v>463500</v>
      </c>
      <c r="C412">
        <v>289500</v>
      </c>
      <c r="D412">
        <v>6</v>
      </c>
      <c r="E412">
        <v>32</v>
      </c>
      <c r="F412">
        <v>7.5812840000000001</v>
      </c>
    </row>
    <row r="413" spans="1:6">
      <c r="A413">
        <v>118</v>
      </c>
      <c r="B413">
        <v>464500</v>
      </c>
      <c r="C413">
        <v>289500</v>
      </c>
      <c r="D413">
        <v>6</v>
      </c>
      <c r="E413">
        <v>32</v>
      </c>
      <c r="F413">
        <v>7.3721139999999998</v>
      </c>
    </row>
    <row r="414" spans="1:6">
      <c r="A414">
        <v>118</v>
      </c>
      <c r="B414">
        <v>465500</v>
      </c>
      <c r="C414">
        <v>289500</v>
      </c>
      <c r="D414">
        <v>6</v>
      </c>
      <c r="E414">
        <v>32</v>
      </c>
      <c r="F414">
        <v>7.2626470000000003</v>
      </c>
    </row>
    <row r="415" spans="1:6">
      <c r="A415">
        <v>118</v>
      </c>
      <c r="B415">
        <v>466500</v>
      </c>
      <c r="C415">
        <v>289500</v>
      </c>
      <c r="D415">
        <v>6</v>
      </c>
      <c r="E415">
        <v>32</v>
      </c>
      <c r="F415">
        <v>7.2025579999999998</v>
      </c>
    </row>
    <row r="416" spans="1:6">
      <c r="A416">
        <v>118</v>
      </c>
      <c r="B416">
        <v>467500</v>
      </c>
      <c r="C416">
        <v>289500</v>
      </c>
      <c r="D416">
        <v>6</v>
      </c>
      <c r="E416">
        <v>32</v>
      </c>
      <c r="F416">
        <v>7.1278319999999997</v>
      </c>
    </row>
    <row r="417" spans="1:6">
      <c r="A417">
        <v>118</v>
      </c>
      <c r="B417">
        <v>468500</v>
      </c>
      <c r="C417">
        <v>289500</v>
      </c>
      <c r="D417">
        <v>6</v>
      </c>
      <c r="E417">
        <v>32</v>
      </c>
      <c r="F417">
        <v>7.1855089999999997</v>
      </c>
    </row>
    <row r="418" spans="1:6">
      <c r="A418">
        <v>118</v>
      </c>
      <c r="B418">
        <v>469500</v>
      </c>
      <c r="C418">
        <v>289500</v>
      </c>
      <c r="D418">
        <v>6</v>
      </c>
      <c r="E418">
        <v>32</v>
      </c>
      <c r="F418">
        <v>7.4413410000000004</v>
      </c>
    </row>
    <row r="419" spans="1:6">
      <c r="A419">
        <v>118</v>
      </c>
      <c r="B419">
        <v>470500</v>
      </c>
      <c r="C419">
        <v>289500</v>
      </c>
      <c r="D419">
        <v>6</v>
      </c>
      <c r="E419">
        <v>32</v>
      </c>
      <c r="F419">
        <v>8.2292930000000002</v>
      </c>
    </row>
    <row r="420" spans="1:6">
      <c r="A420">
        <v>118</v>
      </c>
      <c r="B420">
        <v>471500</v>
      </c>
      <c r="C420">
        <v>289500</v>
      </c>
      <c r="D420">
        <v>6</v>
      </c>
      <c r="E420">
        <v>32</v>
      </c>
      <c r="F420">
        <v>7.5987840000000002</v>
      </c>
    </row>
    <row r="421" spans="1:6">
      <c r="A421">
        <v>118</v>
      </c>
      <c r="B421">
        <v>472500</v>
      </c>
      <c r="C421">
        <v>289500</v>
      </c>
      <c r="D421">
        <v>6</v>
      </c>
      <c r="E421">
        <v>32</v>
      </c>
      <c r="F421">
        <v>7.8923180000000004</v>
      </c>
    </row>
    <row r="422" spans="1:6">
      <c r="A422">
        <v>118</v>
      </c>
      <c r="B422">
        <v>473500</v>
      </c>
      <c r="C422">
        <v>289500</v>
      </c>
      <c r="D422">
        <v>6</v>
      </c>
      <c r="E422">
        <v>32</v>
      </c>
      <c r="F422">
        <v>7.9893390000000002</v>
      </c>
    </row>
    <row r="423" spans="1:6">
      <c r="A423">
        <v>118</v>
      </c>
      <c r="B423">
        <v>474500</v>
      </c>
      <c r="C423">
        <v>289500</v>
      </c>
      <c r="D423">
        <v>6</v>
      </c>
      <c r="E423">
        <v>32</v>
      </c>
      <c r="F423">
        <v>9.1170279999999995</v>
      </c>
    </row>
    <row r="424" spans="1:6">
      <c r="A424">
        <v>118</v>
      </c>
      <c r="B424">
        <v>475500</v>
      </c>
      <c r="C424">
        <v>289500</v>
      </c>
      <c r="D424">
        <v>6</v>
      </c>
      <c r="E424">
        <v>32</v>
      </c>
      <c r="F424">
        <v>7.8623349999999999</v>
      </c>
    </row>
    <row r="425" spans="1:6">
      <c r="A425">
        <v>118</v>
      </c>
      <c r="B425">
        <v>447500</v>
      </c>
      <c r="C425">
        <v>288500</v>
      </c>
      <c r="D425">
        <v>6</v>
      </c>
      <c r="E425">
        <v>32</v>
      </c>
      <c r="F425">
        <v>9.7646510000000006</v>
      </c>
    </row>
    <row r="426" spans="1:6">
      <c r="A426">
        <v>118</v>
      </c>
      <c r="B426">
        <v>448500</v>
      </c>
      <c r="C426">
        <v>288500</v>
      </c>
      <c r="D426">
        <v>6</v>
      </c>
      <c r="E426">
        <v>32</v>
      </c>
      <c r="F426">
        <v>8.9774460000000005</v>
      </c>
    </row>
    <row r="427" spans="1:6">
      <c r="A427">
        <v>118</v>
      </c>
      <c r="B427">
        <v>449500</v>
      </c>
      <c r="C427">
        <v>288500</v>
      </c>
      <c r="D427">
        <v>6</v>
      </c>
      <c r="E427">
        <v>32</v>
      </c>
      <c r="F427">
        <v>8.8748959999999997</v>
      </c>
    </row>
    <row r="428" spans="1:6">
      <c r="A428">
        <v>118</v>
      </c>
      <c r="B428">
        <v>450500</v>
      </c>
      <c r="C428">
        <v>288500</v>
      </c>
      <c r="D428">
        <v>6</v>
      </c>
      <c r="E428">
        <v>32</v>
      </c>
      <c r="F428">
        <v>8.5496049999999997</v>
      </c>
    </row>
    <row r="429" spans="1:6">
      <c r="A429">
        <v>118</v>
      </c>
      <c r="B429">
        <v>451500</v>
      </c>
      <c r="C429">
        <v>288500</v>
      </c>
      <c r="D429">
        <v>6</v>
      </c>
      <c r="E429">
        <v>32</v>
      </c>
      <c r="F429">
        <v>8.3412710000000008</v>
      </c>
    </row>
    <row r="430" spans="1:6">
      <c r="A430">
        <v>118</v>
      </c>
      <c r="B430">
        <v>452500</v>
      </c>
      <c r="C430">
        <v>288500</v>
      </c>
      <c r="D430">
        <v>6</v>
      </c>
      <c r="E430">
        <v>32</v>
      </c>
      <c r="F430">
        <v>8.4327520000000007</v>
      </c>
    </row>
    <row r="431" spans="1:6">
      <c r="A431">
        <v>118</v>
      </c>
      <c r="B431">
        <v>453500</v>
      </c>
      <c r="C431">
        <v>288500</v>
      </c>
      <c r="D431">
        <v>6</v>
      </c>
      <c r="E431">
        <v>32</v>
      </c>
      <c r="F431">
        <v>8.6392150000000001</v>
      </c>
    </row>
    <row r="432" spans="1:6">
      <c r="A432">
        <v>118</v>
      </c>
      <c r="B432">
        <v>454500</v>
      </c>
      <c r="C432">
        <v>288500</v>
      </c>
      <c r="D432">
        <v>6</v>
      </c>
      <c r="E432">
        <v>32</v>
      </c>
      <c r="F432">
        <v>11.45431</v>
      </c>
    </row>
    <row r="433" spans="1:6">
      <c r="A433">
        <v>118</v>
      </c>
      <c r="B433">
        <v>455500</v>
      </c>
      <c r="C433">
        <v>288500</v>
      </c>
      <c r="D433">
        <v>6</v>
      </c>
      <c r="E433">
        <v>32</v>
      </c>
      <c r="F433">
        <v>10.98165</v>
      </c>
    </row>
    <row r="434" spans="1:6">
      <c r="A434">
        <v>118</v>
      </c>
      <c r="B434">
        <v>456500</v>
      </c>
      <c r="C434">
        <v>288500</v>
      </c>
      <c r="D434">
        <v>6</v>
      </c>
      <c r="E434">
        <v>32</v>
      </c>
      <c r="F434">
        <v>8.7787550000000003</v>
      </c>
    </row>
    <row r="435" spans="1:6">
      <c r="A435">
        <v>118</v>
      </c>
      <c r="B435">
        <v>457500</v>
      </c>
      <c r="C435">
        <v>288500</v>
      </c>
      <c r="D435">
        <v>6</v>
      </c>
      <c r="E435">
        <v>32</v>
      </c>
      <c r="F435">
        <v>8.2973020000000002</v>
      </c>
    </row>
    <row r="436" spans="1:6">
      <c r="A436">
        <v>118</v>
      </c>
      <c r="B436">
        <v>458500</v>
      </c>
      <c r="C436">
        <v>288500</v>
      </c>
      <c r="D436">
        <v>6</v>
      </c>
      <c r="E436">
        <v>32</v>
      </c>
      <c r="F436">
        <v>8.0213029999999996</v>
      </c>
    </row>
    <row r="437" spans="1:6">
      <c r="A437">
        <v>118</v>
      </c>
      <c r="B437">
        <v>459500</v>
      </c>
      <c r="C437">
        <v>288500</v>
      </c>
      <c r="D437">
        <v>6</v>
      </c>
      <c r="E437">
        <v>32</v>
      </c>
      <c r="F437">
        <v>7.7654709999999998</v>
      </c>
    </row>
    <row r="438" spans="1:6">
      <c r="A438">
        <v>118</v>
      </c>
      <c r="B438">
        <v>460500</v>
      </c>
      <c r="C438">
        <v>288500</v>
      </c>
      <c r="D438">
        <v>6</v>
      </c>
      <c r="E438">
        <v>32</v>
      </c>
      <c r="F438">
        <v>7.8259239999999997</v>
      </c>
    </row>
    <row r="439" spans="1:6">
      <c r="A439">
        <v>118</v>
      </c>
      <c r="B439">
        <v>461500</v>
      </c>
      <c r="C439">
        <v>288500</v>
      </c>
      <c r="D439">
        <v>6</v>
      </c>
      <c r="E439">
        <v>32</v>
      </c>
      <c r="F439">
        <v>7.6514689999999996</v>
      </c>
    </row>
    <row r="440" spans="1:6">
      <c r="A440">
        <v>118</v>
      </c>
      <c r="B440">
        <v>462500</v>
      </c>
      <c r="C440">
        <v>288500</v>
      </c>
      <c r="D440">
        <v>6</v>
      </c>
      <c r="E440">
        <v>32</v>
      </c>
      <c r="F440">
        <v>7.4512580000000002</v>
      </c>
    </row>
    <row r="441" spans="1:6">
      <c r="A441">
        <v>118</v>
      </c>
      <c r="B441">
        <v>463500</v>
      </c>
      <c r="C441">
        <v>288500</v>
      </c>
      <c r="D441">
        <v>6</v>
      </c>
      <c r="E441">
        <v>32</v>
      </c>
      <c r="F441">
        <v>7.5512839999999999</v>
      </c>
    </row>
    <row r="442" spans="1:6">
      <c r="A442">
        <v>118</v>
      </c>
      <c r="B442">
        <v>464500</v>
      </c>
      <c r="C442">
        <v>288500</v>
      </c>
      <c r="D442">
        <v>6</v>
      </c>
      <c r="E442">
        <v>32</v>
      </c>
      <c r="F442">
        <v>7.3145600000000002</v>
      </c>
    </row>
    <row r="443" spans="1:6">
      <c r="A443">
        <v>118</v>
      </c>
      <c r="B443">
        <v>465500</v>
      </c>
      <c r="C443">
        <v>288500</v>
      </c>
      <c r="D443">
        <v>6</v>
      </c>
      <c r="E443">
        <v>32</v>
      </c>
      <c r="F443">
        <v>7.193587</v>
      </c>
    </row>
    <row r="444" spans="1:6">
      <c r="A444">
        <v>118</v>
      </c>
      <c r="B444">
        <v>466500</v>
      </c>
      <c r="C444">
        <v>288500</v>
      </c>
      <c r="D444">
        <v>6</v>
      </c>
      <c r="E444">
        <v>32</v>
      </c>
      <c r="F444">
        <v>7.1459510000000002</v>
      </c>
    </row>
    <row r="445" spans="1:6">
      <c r="A445">
        <v>118</v>
      </c>
      <c r="B445">
        <v>467500</v>
      </c>
      <c r="C445">
        <v>288500</v>
      </c>
      <c r="D445">
        <v>6</v>
      </c>
      <c r="E445">
        <v>32</v>
      </c>
      <c r="F445">
        <v>7.057652</v>
      </c>
    </row>
    <row r="446" spans="1:6">
      <c r="A446">
        <v>118</v>
      </c>
      <c r="B446">
        <v>468500</v>
      </c>
      <c r="C446">
        <v>288500</v>
      </c>
      <c r="D446">
        <v>6</v>
      </c>
      <c r="E446">
        <v>32</v>
      </c>
      <c r="F446">
        <v>7.094811</v>
      </c>
    </row>
    <row r="447" spans="1:6">
      <c r="A447">
        <v>118</v>
      </c>
      <c r="B447">
        <v>469500</v>
      </c>
      <c r="C447">
        <v>288500</v>
      </c>
      <c r="D447">
        <v>6</v>
      </c>
      <c r="E447">
        <v>32</v>
      </c>
      <c r="F447">
        <v>7.1538959999999996</v>
      </c>
    </row>
    <row r="448" spans="1:6">
      <c r="A448">
        <v>118</v>
      </c>
      <c r="B448">
        <v>470500</v>
      </c>
      <c r="C448">
        <v>288500</v>
      </c>
      <c r="D448">
        <v>6</v>
      </c>
      <c r="E448">
        <v>32</v>
      </c>
      <c r="F448">
        <v>7.3453119999999998</v>
      </c>
    </row>
    <row r="449" spans="1:6">
      <c r="A449">
        <v>118</v>
      </c>
      <c r="B449">
        <v>471500</v>
      </c>
      <c r="C449">
        <v>288500</v>
      </c>
      <c r="D449">
        <v>6</v>
      </c>
      <c r="E449">
        <v>32</v>
      </c>
      <c r="F449">
        <v>7.4310720000000003</v>
      </c>
    </row>
    <row r="450" spans="1:6">
      <c r="A450">
        <v>118</v>
      </c>
      <c r="B450">
        <v>472500</v>
      </c>
      <c r="C450">
        <v>288500</v>
      </c>
      <c r="D450">
        <v>6</v>
      </c>
      <c r="E450">
        <v>32</v>
      </c>
      <c r="F450">
        <v>8.4026160000000001</v>
      </c>
    </row>
    <row r="451" spans="1:6">
      <c r="A451">
        <v>118</v>
      </c>
      <c r="B451">
        <v>473500</v>
      </c>
      <c r="C451">
        <v>288500</v>
      </c>
      <c r="D451">
        <v>6</v>
      </c>
      <c r="E451">
        <v>32</v>
      </c>
      <c r="F451">
        <v>8.9155490000000004</v>
      </c>
    </row>
    <row r="452" spans="1:6">
      <c r="A452">
        <v>118</v>
      </c>
      <c r="B452">
        <v>474500</v>
      </c>
      <c r="C452">
        <v>288500</v>
      </c>
      <c r="D452">
        <v>6</v>
      </c>
      <c r="E452">
        <v>32</v>
      </c>
      <c r="F452">
        <v>9.5416430000000005</v>
      </c>
    </row>
    <row r="453" spans="1:6">
      <c r="A453">
        <v>118</v>
      </c>
      <c r="B453">
        <v>448500</v>
      </c>
      <c r="C453">
        <v>287500</v>
      </c>
      <c r="D453">
        <v>6</v>
      </c>
      <c r="E453">
        <v>32</v>
      </c>
      <c r="F453">
        <v>9.3893959999999996</v>
      </c>
    </row>
    <row r="454" spans="1:6">
      <c r="A454">
        <v>118</v>
      </c>
      <c r="B454">
        <v>449500</v>
      </c>
      <c r="C454">
        <v>287500</v>
      </c>
      <c r="D454">
        <v>6</v>
      </c>
      <c r="E454">
        <v>32</v>
      </c>
      <c r="F454">
        <v>8.7145600000000005</v>
      </c>
    </row>
    <row r="455" spans="1:6">
      <c r="A455">
        <v>118</v>
      </c>
      <c r="B455">
        <v>450500</v>
      </c>
      <c r="C455">
        <v>287500</v>
      </c>
      <c r="D455">
        <v>6</v>
      </c>
      <c r="E455">
        <v>32</v>
      </c>
      <c r="F455">
        <v>8.6867280000000004</v>
      </c>
    </row>
    <row r="456" spans="1:6">
      <c r="A456">
        <v>118</v>
      </c>
      <c r="B456">
        <v>451500</v>
      </c>
      <c r="C456">
        <v>287500</v>
      </c>
      <c r="D456">
        <v>6</v>
      </c>
      <c r="E456">
        <v>32</v>
      </c>
      <c r="F456">
        <v>8.3275450000000006</v>
      </c>
    </row>
    <row r="457" spans="1:6">
      <c r="A457">
        <v>118</v>
      </c>
      <c r="B457">
        <v>452500</v>
      </c>
      <c r="C457">
        <v>287500</v>
      </c>
      <c r="D457">
        <v>6</v>
      </c>
      <c r="E457">
        <v>32</v>
      </c>
      <c r="F457">
        <v>8.3721519999999998</v>
      </c>
    </row>
    <row r="458" spans="1:6">
      <c r="A458">
        <v>118</v>
      </c>
      <c r="B458">
        <v>453500</v>
      </c>
      <c r="C458">
        <v>287500</v>
      </c>
      <c r="D458">
        <v>6</v>
      </c>
      <c r="E458">
        <v>32</v>
      </c>
      <c r="F458">
        <v>8.8578510000000001</v>
      </c>
    </row>
    <row r="459" spans="1:6">
      <c r="A459">
        <v>118</v>
      </c>
      <c r="B459">
        <v>454500</v>
      </c>
      <c r="C459">
        <v>287500</v>
      </c>
      <c r="D459">
        <v>6</v>
      </c>
      <c r="E459">
        <v>32</v>
      </c>
      <c r="F459">
        <v>13.048080000000001</v>
      </c>
    </row>
    <row r="460" spans="1:6">
      <c r="A460">
        <v>118</v>
      </c>
      <c r="B460">
        <v>455500</v>
      </c>
      <c r="C460">
        <v>287500</v>
      </c>
      <c r="D460">
        <v>6</v>
      </c>
      <c r="E460">
        <v>32</v>
      </c>
      <c r="F460">
        <v>9.4765429999999995</v>
      </c>
    </row>
    <row r="461" spans="1:6">
      <c r="A461">
        <v>118</v>
      </c>
      <c r="B461">
        <v>456500</v>
      </c>
      <c r="C461">
        <v>287500</v>
      </c>
      <c r="D461">
        <v>6</v>
      </c>
      <c r="E461">
        <v>32</v>
      </c>
      <c r="F461">
        <v>8.5261759999999995</v>
      </c>
    </row>
    <row r="462" spans="1:6">
      <c r="A462">
        <v>118</v>
      </c>
      <c r="B462">
        <v>457500</v>
      </c>
      <c r="C462">
        <v>287500</v>
      </c>
      <c r="D462">
        <v>6</v>
      </c>
      <c r="E462">
        <v>32</v>
      </c>
      <c r="F462">
        <v>8.4022930000000002</v>
      </c>
    </row>
    <row r="463" spans="1:6">
      <c r="A463">
        <v>118</v>
      </c>
      <c r="B463">
        <v>458500</v>
      </c>
      <c r="C463">
        <v>287500</v>
      </c>
      <c r="D463">
        <v>6</v>
      </c>
      <c r="E463">
        <v>32</v>
      </c>
      <c r="F463">
        <v>7.9405799999999997</v>
      </c>
    </row>
    <row r="464" spans="1:6">
      <c r="A464">
        <v>118</v>
      </c>
      <c r="B464">
        <v>459500</v>
      </c>
      <c r="C464">
        <v>287500</v>
      </c>
      <c r="D464">
        <v>6</v>
      </c>
      <c r="E464">
        <v>32</v>
      </c>
      <c r="F464">
        <v>7.8068210000000002</v>
      </c>
    </row>
    <row r="465" spans="1:6">
      <c r="A465">
        <v>118</v>
      </c>
      <c r="B465">
        <v>460500</v>
      </c>
      <c r="C465">
        <v>287500</v>
      </c>
      <c r="D465">
        <v>6</v>
      </c>
      <c r="E465">
        <v>32</v>
      </c>
      <c r="F465">
        <v>8.2398819999999997</v>
      </c>
    </row>
    <row r="466" spans="1:6">
      <c r="A466">
        <v>118</v>
      </c>
      <c r="B466">
        <v>461500</v>
      </c>
      <c r="C466">
        <v>287500</v>
      </c>
      <c r="D466">
        <v>6</v>
      </c>
      <c r="E466">
        <v>32</v>
      </c>
      <c r="F466">
        <v>7.5045510000000002</v>
      </c>
    </row>
    <row r="467" spans="1:6">
      <c r="A467">
        <v>118</v>
      </c>
      <c r="B467">
        <v>462500</v>
      </c>
      <c r="C467">
        <v>287500</v>
      </c>
      <c r="D467">
        <v>6</v>
      </c>
      <c r="E467">
        <v>32</v>
      </c>
      <c r="F467">
        <v>7.3457549999999996</v>
      </c>
    </row>
    <row r="468" spans="1:6">
      <c r="A468">
        <v>118</v>
      </c>
      <c r="B468">
        <v>463500</v>
      </c>
      <c r="C468">
        <v>287500</v>
      </c>
      <c r="D468">
        <v>6</v>
      </c>
      <c r="E468">
        <v>32</v>
      </c>
      <c r="F468">
        <v>7.4745920000000003</v>
      </c>
    </row>
    <row r="469" spans="1:6">
      <c r="A469">
        <v>118</v>
      </c>
      <c r="B469">
        <v>464500</v>
      </c>
      <c r="C469">
        <v>287500</v>
      </c>
      <c r="D469">
        <v>6</v>
      </c>
      <c r="E469">
        <v>32</v>
      </c>
      <c r="F469">
        <v>7.2059420000000003</v>
      </c>
    </row>
    <row r="470" spans="1:6">
      <c r="A470">
        <v>118</v>
      </c>
      <c r="B470">
        <v>465500</v>
      </c>
      <c r="C470">
        <v>287500</v>
      </c>
      <c r="D470">
        <v>6</v>
      </c>
      <c r="E470">
        <v>32</v>
      </c>
      <c r="F470">
        <v>7.1426800000000004</v>
      </c>
    </row>
    <row r="471" spans="1:6">
      <c r="A471">
        <v>118</v>
      </c>
      <c r="B471">
        <v>466500</v>
      </c>
      <c r="C471">
        <v>287500</v>
      </c>
      <c r="D471">
        <v>6</v>
      </c>
      <c r="E471">
        <v>32</v>
      </c>
      <c r="F471">
        <v>7.0767569999999997</v>
      </c>
    </row>
    <row r="472" spans="1:6">
      <c r="A472">
        <v>118</v>
      </c>
      <c r="B472">
        <v>467500</v>
      </c>
      <c r="C472">
        <v>287500</v>
      </c>
      <c r="D472">
        <v>6</v>
      </c>
      <c r="E472">
        <v>32</v>
      </c>
      <c r="F472">
        <v>7.0169449999999998</v>
      </c>
    </row>
    <row r="473" spans="1:6">
      <c r="A473">
        <v>118</v>
      </c>
      <c r="B473">
        <v>468500</v>
      </c>
      <c r="C473">
        <v>287500</v>
      </c>
      <c r="D473">
        <v>6</v>
      </c>
      <c r="E473">
        <v>32</v>
      </c>
      <c r="F473">
        <v>6.9863140000000001</v>
      </c>
    </row>
    <row r="474" spans="1:6">
      <c r="A474">
        <v>118</v>
      </c>
      <c r="B474">
        <v>469500</v>
      </c>
      <c r="C474">
        <v>287500</v>
      </c>
      <c r="D474">
        <v>6</v>
      </c>
      <c r="E474">
        <v>32</v>
      </c>
      <c r="F474">
        <v>7.0533530000000004</v>
      </c>
    </row>
    <row r="475" spans="1:6">
      <c r="A475">
        <v>118</v>
      </c>
      <c r="B475">
        <v>470500</v>
      </c>
      <c r="C475">
        <v>287500</v>
      </c>
      <c r="D475">
        <v>6</v>
      </c>
      <c r="E475">
        <v>32</v>
      </c>
      <c r="F475">
        <v>7.6220850000000002</v>
      </c>
    </row>
    <row r="476" spans="1:6">
      <c r="A476">
        <v>118</v>
      </c>
      <c r="B476">
        <v>471500</v>
      </c>
      <c r="C476">
        <v>287500</v>
      </c>
      <c r="D476">
        <v>6</v>
      </c>
      <c r="E476">
        <v>32</v>
      </c>
      <c r="F476">
        <v>7.6201879999999997</v>
      </c>
    </row>
    <row r="477" spans="1:6">
      <c r="A477">
        <v>118</v>
      </c>
      <c r="B477">
        <v>472500</v>
      </c>
      <c r="C477">
        <v>287500</v>
      </c>
      <c r="D477">
        <v>6</v>
      </c>
      <c r="E477">
        <v>32</v>
      </c>
      <c r="F477">
        <v>9.1194699999999997</v>
      </c>
    </row>
    <row r="478" spans="1:6">
      <c r="A478">
        <v>118</v>
      </c>
      <c r="B478">
        <v>473500</v>
      </c>
      <c r="C478">
        <v>287500</v>
      </c>
      <c r="D478">
        <v>6</v>
      </c>
      <c r="E478">
        <v>32</v>
      </c>
      <c r="F478">
        <v>10.89146</v>
      </c>
    </row>
    <row r="479" spans="1:6">
      <c r="A479">
        <v>118</v>
      </c>
      <c r="B479">
        <v>474500</v>
      </c>
      <c r="C479">
        <v>287500</v>
      </c>
      <c r="D479">
        <v>6</v>
      </c>
      <c r="E479">
        <v>32</v>
      </c>
      <c r="F479">
        <v>11.712249999999999</v>
      </c>
    </row>
    <row r="480" spans="1:6">
      <c r="A480">
        <v>118</v>
      </c>
      <c r="B480">
        <v>475500</v>
      </c>
      <c r="C480">
        <v>287500</v>
      </c>
      <c r="D480">
        <v>6</v>
      </c>
      <c r="E480">
        <v>32</v>
      </c>
      <c r="F480">
        <v>8.9673580000000008</v>
      </c>
    </row>
    <row r="481" spans="1:6">
      <c r="A481">
        <v>118</v>
      </c>
      <c r="B481">
        <v>449500</v>
      </c>
      <c r="C481">
        <v>286500</v>
      </c>
      <c r="D481">
        <v>6</v>
      </c>
      <c r="E481">
        <v>32</v>
      </c>
      <c r="F481">
        <v>8.9664859999999997</v>
      </c>
    </row>
    <row r="482" spans="1:6">
      <c r="A482">
        <v>118</v>
      </c>
      <c r="B482">
        <v>450500</v>
      </c>
      <c r="C482">
        <v>286500</v>
      </c>
      <c r="D482">
        <v>6</v>
      </c>
      <c r="E482">
        <v>32</v>
      </c>
      <c r="F482">
        <v>8.5053929999999998</v>
      </c>
    </row>
    <row r="483" spans="1:6">
      <c r="A483">
        <v>118</v>
      </c>
      <c r="B483">
        <v>451500</v>
      </c>
      <c r="C483">
        <v>286500</v>
      </c>
      <c r="D483">
        <v>6</v>
      </c>
      <c r="E483">
        <v>32</v>
      </c>
      <c r="F483">
        <v>8.3759929999999994</v>
      </c>
    </row>
    <row r="484" spans="1:6">
      <c r="A484">
        <v>118</v>
      </c>
      <c r="B484">
        <v>452500</v>
      </c>
      <c r="C484">
        <v>286500</v>
      </c>
      <c r="D484">
        <v>6</v>
      </c>
      <c r="E484">
        <v>32</v>
      </c>
      <c r="F484">
        <v>8.5416100000000004</v>
      </c>
    </row>
    <row r="485" spans="1:6">
      <c r="A485">
        <v>118</v>
      </c>
      <c r="B485">
        <v>453500</v>
      </c>
      <c r="C485">
        <v>286500</v>
      </c>
      <c r="D485">
        <v>6</v>
      </c>
      <c r="E485">
        <v>32</v>
      </c>
      <c r="F485">
        <v>9.1267630000000004</v>
      </c>
    </row>
    <row r="486" spans="1:6">
      <c r="A486">
        <v>118</v>
      </c>
      <c r="B486">
        <v>454500</v>
      </c>
      <c r="C486">
        <v>286500</v>
      </c>
      <c r="D486">
        <v>6</v>
      </c>
      <c r="E486">
        <v>32</v>
      </c>
      <c r="F486">
        <v>13.358969999999999</v>
      </c>
    </row>
    <row r="487" spans="1:6">
      <c r="A487">
        <v>118</v>
      </c>
      <c r="B487">
        <v>455500</v>
      </c>
      <c r="C487">
        <v>286500</v>
      </c>
      <c r="D487">
        <v>6</v>
      </c>
      <c r="E487">
        <v>32</v>
      </c>
      <c r="F487">
        <v>9.5776210000000006</v>
      </c>
    </row>
    <row r="488" spans="1:6">
      <c r="A488">
        <v>118</v>
      </c>
      <c r="B488">
        <v>456500</v>
      </c>
      <c r="C488">
        <v>286500</v>
      </c>
      <c r="D488">
        <v>6</v>
      </c>
      <c r="E488">
        <v>32</v>
      </c>
      <c r="F488">
        <v>8.5608950000000004</v>
      </c>
    </row>
    <row r="489" spans="1:6">
      <c r="A489">
        <v>118</v>
      </c>
      <c r="B489">
        <v>457500</v>
      </c>
      <c r="C489">
        <v>286500</v>
      </c>
      <c r="D489">
        <v>6</v>
      </c>
      <c r="E489">
        <v>32</v>
      </c>
      <c r="F489">
        <v>8.2101019999999991</v>
      </c>
    </row>
    <row r="490" spans="1:6">
      <c r="A490">
        <v>118</v>
      </c>
      <c r="B490">
        <v>458500</v>
      </c>
      <c r="C490">
        <v>286500</v>
      </c>
      <c r="D490">
        <v>6</v>
      </c>
      <c r="E490">
        <v>32</v>
      </c>
      <c r="F490">
        <v>7.9244789999999998</v>
      </c>
    </row>
    <row r="491" spans="1:6">
      <c r="A491">
        <v>118</v>
      </c>
      <c r="B491">
        <v>459500</v>
      </c>
      <c r="C491">
        <v>286500</v>
      </c>
      <c r="D491">
        <v>6</v>
      </c>
      <c r="E491">
        <v>32</v>
      </c>
      <c r="F491">
        <v>7.7760550000000004</v>
      </c>
    </row>
    <row r="492" spans="1:6">
      <c r="A492">
        <v>118</v>
      </c>
      <c r="B492">
        <v>460500</v>
      </c>
      <c r="C492">
        <v>286500</v>
      </c>
      <c r="D492">
        <v>6</v>
      </c>
      <c r="E492">
        <v>32</v>
      </c>
      <c r="F492">
        <v>7.559793</v>
      </c>
    </row>
    <row r="493" spans="1:6">
      <c r="A493">
        <v>118</v>
      </c>
      <c r="B493">
        <v>461500</v>
      </c>
      <c r="C493">
        <v>286500</v>
      </c>
      <c r="D493">
        <v>6</v>
      </c>
      <c r="E493">
        <v>32</v>
      </c>
      <c r="F493">
        <v>7.4049040000000002</v>
      </c>
    </row>
    <row r="494" spans="1:6">
      <c r="A494">
        <v>118</v>
      </c>
      <c r="B494">
        <v>462500</v>
      </c>
      <c r="C494">
        <v>286500</v>
      </c>
      <c r="D494">
        <v>6</v>
      </c>
      <c r="E494">
        <v>32</v>
      </c>
      <c r="F494">
        <v>7.3517669999999997</v>
      </c>
    </row>
    <row r="495" spans="1:6">
      <c r="A495">
        <v>118</v>
      </c>
      <c r="B495">
        <v>463500</v>
      </c>
      <c r="C495">
        <v>286500</v>
      </c>
      <c r="D495">
        <v>6</v>
      </c>
      <c r="E495">
        <v>32</v>
      </c>
      <c r="F495">
        <v>7.4729799999999997</v>
      </c>
    </row>
    <row r="496" spans="1:6">
      <c r="A496">
        <v>118</v>
      </c>
      <c r="B496">
        <v>464500</v>
      </c>
      <c r="C496">
        <v>286500</v>
      </c>
      <c r="D496">
        <v>6</v>
      </c>
      <c r="E496">
        <v>32</v>
      </c>
      <c r="F496">
        <v>7.1731930000000004</v>
      </c>
    </row>
    <row r="497" spans="1:6">
      <c r="A497">
        <v>118</v>
      </c>
      <c r="B497">
        <v>465500</v>
      </c>
      <c r="C497">
        <v>286500</v>
      </c>
      <c r="D497">
        <v>6</v>
      </c>
      <c r="E497">
        <v>32</v>
      </c>
      <c r="F497">
        <v>7.1470770000000003</v>
      </c>
    </row>
    <row r="498" spans="1:6">
      <c r="A498">
        <v>118</v>
      </c>
      <c r="B498">
        <v>466500</v>
      </c>
      <c r="C498">
        <v>286500</v>
      </c>
      <c r="D498">
        <v>6</v>
      </c>
      <c r="E498">
        <v>32</v>
      </c>
      <c r="F498">
        <v>7.1301990000000002</v>
      </c>
    </row>
    <row r="499" spans="1:6">
      <c r="A499">
        <v>118</v>
      </c>
      <c r="B499">
        <v>467500</v>
      </c>
      <c r="C499">
        <v>286500</v>
      </c>
      <c r="D499">
        <v>6</v>
      </c>
      <c r="E499">
        <v>32</v>
      </c>
      <c r="F499">
        <v>7.2250459999999999</v>
      </c>
    </row>
    <row r="500" spans="1:6">
      <c r="A500">
        <v>118</v>
      </c>
      <c r="B500">
        <v>468500</v>
      </c>
      <c r="C500">
        <v>286500</v>
      </c>
      <c r="D500">
        <v>6</v>
      </c>
      <c r="E500">
        <v>32</v>
      </c>
      <c r="F500">
        <v>7.2066689999999998</v>
      </c>
    </row>
    <row r="501" spans="1:6">
      <c r="A501">
        <v>118</v>
      </c>
      <c r="B501">
        <v>469500</v>
      </c>
      <c r="C501">
        <v>286500</v>
      </c>
      <c r="D501">
        <v>6</v>
      </c>
      <c r="E501">
        <v>32</v>
      </c>
      <c r="F501">
        <v>7.2260580000000001</v>
      </c>
    </row>
    <row r="502" spans="1:6">
      <c r="A502">
        <v>118</v>
      </c>
      <c r="B502">
        <v>472500</v>
      </c>
      <c r="C502">
        <v>286500</v>
      </c>
      <c r="D502">
        <v>6</v>
      </c>
      <c r="E502">
        <v>32</v>
      </c>
      <c r="F502">
        <v>8.7545669999999998</v>
      </c>
    </row>
    <row r="503" spans="1:6">
      <c r="A503">
        <v>118</v>
      </c>
      <c r="B503">
        <v>473500</v>
      </c>
      <c r="C503">
        <v>286500</v>
      </c>
      <c r="D503">
        <v>6</v>
      </c>
      <c r="E503">
        <v>32</v>
      </c>
      <c r="F503">
        <v>9.6535189999999993</v>
      </c>
    </row>
    <row r="504" spans="1:6">
      <c r="A504">
        <v>118</v>
      </c>
      <c r="B504">
        <v>474500</v>
      </c>
      <c r="C504">
        <v>286500</v>
      </c>
      <c r="D504">
        <v>6</v>
      </c>
      <c r="E504">
        <v>32</v>
      </c>
      <c r="F504">
        <v>9.4928240000000006</v>
      </c>
    </row>
    <row r="505" spans="1:6">
      <c r="A505">
        <v>118</v>
      </c>
      <c r="B505">
        <v>475500</v>
      </c>
      <c r="C505">
        <v>286500</v>
      </c>
      <c r="D505">
        <v>6</v>
      </c>
      <c r="E505">
        <v>32</v>
      </c>
      <c r="F505">
        <v>8.3486949999999993</v>
      </c>
    </row>
    <row r="506" spans="1:6">
      <c r="A506">
        <v>118</v>
      </c>
      <c r="B506">
        <v>450500</v>
      </c>
      <c r="C506">
        <v>285500</v>
      </c>
      <c r="D506">
        <v>6</v>
      </c>
      <c r="E506">
        <v>32</v>
      </c>
      <c r="F506">
        <v>8.7349619999999994</v>
      </c>
    </row>
    <row r="507" spans="1:6">
      <c r="A507">
        <v>118</v>
      </c>
      <c r="B507">
        <v>451500</v>
      </c>
      <c r="C507">
        <v>285500</v>
      </c>
      <c r="D507">
        <v>6</v>
      </c>
      <c r="E507">
        <v>32</v>
      </c>
      <c r="F507">
        <v>9.0832189999999997</v>
      </c>
    </row>
    <row r="508" spans="1:6">
      <c r="A508">
        <v>118</v>
      </c>
      <c r="B508">
        <v>452500</v>
      </c>
      <c r="C508">
        <v>285500</v>
      </c>
      <c r="D508">
        <v>6</v>
      </c>
      <c r="E508">
        <v>32</v>
      </c>
      <c r="F508">
        <v>8.8317510000000006</v>
      </c>
    </row>
    <row r="509" spans="1:6">
      <c r="A509">
        <v>118</v>
      </c>
      <c r="B509">
        <v>453500</v>
      </c>
      <c r="C509">
        <v>285500</v>
      </c>
      <c r="D509">
        <v>6</v>
      </c>
      <c r="E509">
        <v>32</v>
      </c>
      <c r="F509">
        <v>9.596266</v>
      </c>
    </row>
    <row r="510" spans="1:6">
      <c r="A510">
        <v>118</v>
      </c>
      <c r="B510">
        <v>454500</v>
      </c>
      <c r="C510">
        <v>285500</v>
      </c>
      <c r="D510">
        <v>6</v>
      </c>
      <c r="E510">
        <v>32</v>
      </c>
      <c r="F510">
        <v>14.523870000000001</v>
      </c>
    </row>
    <row r="511" spans="1:6">
      <c r="A511">
        <v>118</v>
      </c>
      <c r="B511">
        <v>455500</v>
      </c>
      <c r="C511">
        <v>285500</v>
      </c>
      <c r="D511">
        <v>6</v>
      </c>
      <c r="E511">
        <v>32</v>
      </c>
      <c r="F511">
        <v>9.9342609999999993</v>
      </c>
    </row>
    <row r="512" spans="1:6">
      <c r="A512">
        <v>118</v>
      </c>
      <c r="B512">
        <v>456500</v>
      </c>
      <c r="C512">
        <v>285500</v>
      </c>
      <c r="D512">
        <v>6</v>
      </c>
      <c r="E512">
        <v>32</v>
      </c>
      <c r="F512">
        <v>8.7546710000000001</v>
      </c>
    </row>
    <row r="513" spans="1:6">
      <c r="A513">
        <v>118</v>
      </c>
      <c r="B513">
        <v>457500</v>
      </c>
      <c r="C513">
        <v>285500</v>
      </c>
      <c r="D513">
        <v>6</v>
      </c>
      <c r="E513">
        <v>32</v>
      </c>
      <c r="F513">
        <v>8.239573</v>
      </c>
    </row>
    <row r="514" spans="1:6">
      <c r="A514">
        <v>118</v>
      </c>
      <c r="B514">
        <v>458500</v>
      </c>
      <c r="C514">
        <v>285500</v>
      </c>
      <c r="D514">
        <v>6</v>
      </c>
      <c r="E514">
        <v>32</v>
      </c>
      <c r="F514">
        <v>7.8976470000000001</v>
      </c>
    </row>
    <row r="515" spans="1:6">
      <c r="A515">
        <v>118</v>
      </c>
      <c r="B515">
        <v>459500</v>
      </c>
      <c r="C515">
        <v>285500</v>
      </c>
      <c r="D515">
        <v>6</v>
      </c>
      <c r="E515">
        <v>32</v>
      </c>
      <c r="F515">
        <v>7.6967030000000003</v>
      </c>
    </row>
    <row r="516" spans="1:6">
      <c r="A516">
        <v>118</v>
      </c>
      <c r="B516">
        <v>460500</v>
      </c>
      <c r="C516">
        <v>285500</v>
      </c>
      <c r="D516">
        <v>6</v>
      </c>
      <c r="E516">
        <v>32</v>
      </c>
      <c r="F516">
        <v>7.5167400000000004</v>
      </c>
    </row>
    <row r="517" spans="1:6">
      <c r="A517">
        <v>118</v>
      </c>
      <c r="B517">
        <v>461500</v>
      </c>
      <c r="C517">
        <v>285500</v>
      </c>
      <c r="D517">
        <v>6</v>
      </c>
      <c r="E517">
        <v>32</v>
      </c>
      <c r="F517">
        <v>7.3760050000000001</v>
      </c>
    </row>
    <row r="518" spans="1:6">
      <c r="A518">
        <v>118</v>
      </c>
      <c r="B518">
        <v>462500</v>
      </c>
      <c r="C518">
        <v>285500</v>
      </c>
      <c r="D518">
        <v>6</v>
      </c>
      <c r="E518">
        <v>32</v>
      </c>
      <c r="F518">
        <v>7.412166</v>
      </c>
    </row>
    <row r="519" spans="1:6">
      <c r="A519">
        <v>118</v>
      </c>
      <c r="B519">
        <v>463500</v>
      </c>
      <c r="C519">
        <v>285500</v>
      </c>
      <c r="D519">
        <v>6</v>
      </c>
      <c r="E519">
        <v>32</v>
      </c>
      <c r="F519">
        <v>7.4534609999999999</v>
      </c>
    </row>
    <row r="520" spans="1:6">
      <c r="A520">
        <v>118</v>
      </c>
      <c r="B520">
        <v>464500</v>
      </c>
      <c r="C520">
        <v>285500</v>
      </c>
      <c r="D520">
        <v>6</v>
      </c>
      <c r="E520">
        <v>32</v>
      </c>
      <c r="F520">
        <v>7.2685680000000001</v>
      </c>
    </row>
    <row r="521" spans="1:6">
      <c r="A521">
        <v>118</v>
      </c>
      <c r="B521">
        <v>465500</v>
      </c>
      <c r="C521">
        <v>285500</v>
      </c>
      <c r="D521">
        <v>6</v>
      </c>
      <c r="E521">
        <v>32</v>
      </c>
      <c r="F521">
        <v>7.2904109999999998</v>
      </c>
    </row>
    <row r="522" spans="1:6">
      <c r="A522">
        <v>118</v>
      </c>
      <c r="B522">
        <v>466500</v>
      </c>
      <c r="C522">
        <v>285500</v>
      </c>
      <c r="D522">
        <v>6</v>
      </c>
      <c r="E522">
        <v>32</v>
      </c>
      <c r="F522">
        <v>7.4908580000000002</v>
      </c>
    </row>
    <row r="523" spans="1:6">
      <c r="A523">
        <v>118</v>
      </c>
      <c r="B523">
        <v>474500</v>
      </c>
      <c r="C523">
        <v>285500</v>
      </c>
      <c r="D523">
        <v>6</v>
      </c>
      <c r="E523">
        <v>32</v>
      </c>
      <c r="F523">
        <v>7.4842709999999997</v>
      </c>
    </row>
    <row r="524" spans="1:6">
      <c r="A524">
        <v>118</v>
      </c>
      <c r="B524">
        <v>450500</v>
      </c>
      <c r="C524">
        <v>284500</v>
      </c>
      <c r="D524">
        <v>6</v>
      </c>
      <c r="E524">
        <v>32</v>
      </c>
      <c r="F524">
        <v>9.3808360000000004</v>
      </c>
    </row>
    <row r="525" spans="1:6">
      <c r="A525">
        <v>118</v>
      </c>
      <c r="B525">
        <v>451500</v>
      </c>
      <c r="C525">
        <v>284500</v>
      </c>
      <c r="D525">
        <v>6</v>
      </c>
      <c r="E525">
        <v>32</v>
      </c>
      <c r="F525">
        <v>10.29843</v>
      </c>
    </row>
    <row r="526" spans="1:6">
      <c r="A526">
        <v>118</v>
      </c>
      <c r="B526">
        <v>452500</v>
      </c>
      <c r="C526">
        <v>284500</v>
      </c>
      <c r="D526">
        <v>6</v>
      </c>
      <c r="E526">
        <v>32</v>
      </c>
      <c r="F526">
        <v>9.6094430000000006</v>
      </c>
    </row>
    <row r="527" spans="1:6">
      <c r="A527">
        <v>118</v>
      </c>
      <c r="B527">
        <v>453500</v>
      </c>
      <c r="C527">
        <v>284500</v>
      </c>
      <c r="D527">
        <v>6</v>
      </c>
      <c r="E527">
        <v>32</v>
      </c>
      <c r="F527">
        <v>10.1534</v>
      </c>
    </row>
    <row r="528" spans="1:6">
      <c r="A528">
        <v>118</v>
      </c>
      <c r="B528">
        <v>454500</v>
      </c>
      <c r="C528">
        <v>284500</v>
      </c>
      <c r="D528">
        <v>6</v>
      </c>
      <c r="E528">
        <v>32</v>
      </c>
      <c r="F528">
        <v>13.56931</v>
      </c>
    </row>
    <row r="529" spans="1:6">
      <c r="A529">
        <v>118</v>
      </c>
      <c r="B529">
        <v>455500</v>
      </c>
      <c r="C529">
        <v>284500</v>
      </c>
      <c r="D529">
        <v>6</v>
      </c>
      <c r="E529">
        <v>32</v>
      </c>
      <c r="F529">
        <v>11.76728</v>
      </c>
    </row>
    <row r="530" spans="1:6">
      <c r="A530">
        <v>118</v>
      </c>
      <c r="B530">
        <v>456500</v>
      </c>
      <c r="C530">
        <v>284500</v>
      </c>
      <c r="D530">
        <v>6</v>
      </c>
      <c r="E530">
        <v>32</v>
      </c>
      <c r="F530">
        <v>9.0832339999999991</v>
      </c>
    </row>
    <row r="531" spans="1:6">
      <c r="A531">
        <v>118</v>
      </c>
      <c r="B531">
        <v>457500</v>
      </c>
      <c r="C531">
        <v>284500</v>
      </c>
      <c r="D531">
        <v>6</v>
      </c>
      <c r="E531">
        <v>32</v>
      </c>
      <c r="F531">
        <v>8.3023699999999998</v>
      </c>
    </row>
    <row r="532" spans="1:6">
      <c r="A532">
        <v>118</v>
      </c>
      <c r="B532">
        <v>458500</v>
      </c>
      <c r="C532">
        <v>284500</v>
      </c>
      <c r="D532">
        <v>6</v>
      </c>
      <c r="E532">
        <v>32</v>
      </c>
      <c r="F532">
        <v>7.9616720000000001</v>
      </c>
    </row>
    <row r="533" spans="1:6">
      <c r="A533">
        <v>118</v>
      </c>
      <c r="B533">
        <v>459500</v>
      </c>
      <c r="C533">
        <v>284500</v>
      </c>
      <c r="D533">
        <v>6</v>
      </c>
      <c r="E533">
        <v>32</v>
      </c>
      <c r="F533">
        <v>7.7136139999999997</v>
      </c>
    </row>
    <row r="534" spans="1:6">
      <c r="A534">
        <v>118</v>
      </c>
      <c r="B534">
        <v>460500</v>
      </c>
      <c r="C534">
        <v>284500</v>
      </c>
      <c r="D534">
        <v>6</v>
      </c>
      <c r="E534">
        <v>32</v>
      </c>
      <c r="F534">
        <v>7.5851660000000001</v>
      </c>
    </row>
    <row r="535" spans="1:6">
      <c r="A535">
        <v>118</v>
      </c>
      <c r="B535">
        <v>461500</v>
      </c>
      <c r="C535">
        <v>284500</v>
      </c>
      <c r="D535">
        <v>6</v>
      </c>
      <c r="E535">
        <v>32</v>
      </c>
      <c r="F535">
        <v>7.4753119999999997</v>
      </c>
    </row>
    <row r="536" spans="1:6">
      <c r="A536">
        <v>118</v>
      </c>
      <c r="B536">
        <v>462500</v>
      </c>
      <c r="C536">
        <v>284500</v>
      </c>
      <c r="D536">
        <v>6</v>
      </c>
      <c r="E536">
        <v>32</v>
      </c>
      <c r="F536">
        <v>7.4361360000000003</v>
      </c>
    </row>
    <row r="537" spans="1:6">
      <c r="A537">
        <v>118</v>
      </c>
      <c r="B537">
        <v>463500</v>
      </c>
      <c r="C537">
        <v>284500</v>
      </c>
      <c r="D537">
        <v>6</v>
      </c>
      <c r="E537">
        <v>32</v>
      </c>
      <c r="F537">
        <v>7.5229850000000003</v>
      </c>
    </row>
    <row r="538" spans="1:6">
      <c r="A538">
        <v>118</v>
      </c>
      <c r="B538">
        <v>464500</v>
      </c>
      <c r="C538">
        <v>284500</v>
      </c>
      <c r="D538">
        <v>6</v>
      </c>
      <c r="E538">
        <v>32</v>
      </c>
      <c r="F538">
        <v>8.1294450000000005</v>
      </c>
    </row>
    <row r="539" spans="1:6">
      <c r="A539">
        <v>118</v>
      </c>
      <c r="B539">
        <v>465500</v>
      </c>
      <c r="C539">
        <v>284500</v>
      </c>
      <c r="D539">
        <v>6</v>
      </c>
      <c r="E539">
        <v>32</v>
      </c>
      <c r="F539">
        <v>7.3946740000000002</v>
      </c>
    </row>
    <row r="540" spans="1:6">
      <c r="A540">
        <v>118</v>
      </c>
      <c r="B540">
        <v>451500</v>
      </c>
      <c r="C540">
        <v>283500</v>
      </c>
      <c r="D540">
        <v>6</v>
      </c>
      <c r="E540">
        <v>32</v>
      </c>
      <c r="F540">
        <v>9.2108439999999998</v>
      </c>
    </row>
    <row r="541" spans="1:6">
      <c r="A541">
        <v>118</v>
      </c>
      <c r="B541">
        <v>452500</v>
      </c>
      <c r="C541">
        <v>283500</v>
      </c>
      <c r="D541">
        <v>6</v>
      </c>
      <c r="E541">
        <v>32</v>
      </c>
      <c r="F541">
        <v>8.8214860000000002</v>
      </c>
    </row>
    <row r="542" spans="1:6">
      <c r="A542">
        <v>118</v>
      </c>
      <c r="B542">
        <v>453500</v>
      </c>
      <c r="C542">
        <v>283500</v>
      </c>
      <c r="D542">
        <v>6</v>
      </c>
      <c r="E542">
        <v>32</v>
      </c>
      <c r="F542">
        <v>9.7232380000000003</v>
      </c>
    </row>
    <row r="543" spans="1:6">
      <c r="A543">
        <v>118</v>
      </c>
      <c r="B543">
        <v>454500</v>
      </c>
      <c r="C543">
        <v>283500</v>
      </c>
      <c r="D543">
        <v>6</v>
      </c>
      <c r="E543">
        <v>32</v>
      </c>
      <c r="F543">
        <v>13.02008</v>
      </c>
    </row>
    <row r="544" spans="1:6">
      <c r="A544">
        <v>118</v>
      </c>
      <c r="B544">
        <v>455500</v>
      </c>
      <c r="C544">
        <v>283500</v>
      </c>
      <c r="D544">
        <v>6</v>
      </c>
      <c r="E544">
        <v>32</v>
      </c>
      <c r="F544">
        <v>12.211309999999999</v>
      </c>
    </row>
    <row r="545" spans="1:6">
      <c r="A545">
        <v>118</v>
      </c>
      <c r="B545">
        <v>456500</v>
      </c>
      <c r="C545">
        <v>283500</v>
      </c>
      <c r="D545">
        <v>6</v>
      </c>
      <c r="E545">
        <v>32</v>
      </c>
      <c r="F545">
        <v>9.4016800000000007</v>
      </c>
    </row>
    <row r="546" spans="1:6">
      <c r="A546">
        <v>118</v>
      </c>
      <c r="B546">
        <v>457500</v>
      </c>
      <c r="C546">
        <v>283500</v>
      </c>
      <c r="D546">
        <v>6</v>
      </c>
      <c r="E546">
        <v>32</v>
      </c>
      <c r="F546">
        <v>8.6272859999999998</v>
      </c>
    </row>
    <row r="547" spans="1:6">
      <c r="A547">
        <v>118</v>
      </c>
      <c r="B547">
        <v>458500</v>
      </c>
      <c r="C547">
        <v>283500</v>
      </c>
      <c r="D547">
        <v>6</v>
      </c>
      <c r="E547">
        <v>32</v>
      </c>
      <c r="F547">
        <v>8.2600519999999999</v>
      </c>
    </row>
    <row r="548" spans="1:6">
      <c r="A548">
        <v>118</v>
      </c>
      <c r="B548">
        <v>459500</v>
      </c>
      <c r="C548">
        <v>283500</v>
      </c>
      <c r="D548">
        <v>6</v>
      </c>
      <c r="E548">
        <v>32</v>
      </c>
      <c r="F548">
        <v>8.0298800000000004</v>
      </c>
    </row>
    <row r="549" spans="1:6">
      <c r="A549">
        <v>118</v>
      </c>
      <c r="B549">
        <v>460500</v>
      </c>
      <c r="C549">
        <v>283500</v>
      </c>
      <c r="D549">
        <v>6</v>
      </c>
      <c r="E549">
        <v>32</v>
      </c>
      <c r="F549">
        <v>8.0147580000000005</v>
      </c>
    </row>
    <row r="550" spans="1:6">
      <c r="A550">
        <v>118</v>
      </c>
      <c r="B550">
        <v>461500</v>
      </c>
      <c r="C550">
        <v>283500</v>
      </c>
      <c r="D550">
        <v>6</v>
      </c>
      <c r="E550">
        <v>32</v>
      </c>
      <c r="F550">
        <v>7.9499849999999999</v>
      </c>
    </row>
    <row r="551" spans="1:6">
      <c r="A551">
        <v>118</v>
      </c>
      <c r="B551">
        <v>462500</v>
      </c>
      <c r="C551">
        <v>283500</v>
      </c>
      <c r="D551">
        <v>6</v>
      </c>
      <c r="E551">
        <v>32</v>
      </c>
      <c r="F551">
        <v>7.6781990000000002</v>
      </c>
    </row>
    <row r="552" spans="1:6">
      <c r="A552">
        <v>118</v>
      </c>
      <c r="B552">
        <v>463500</v>
      </c>
      <c r="C552">
        <v>283500</v>
      </c>
      <c r="D552">
        <v>6</v>
      </c>
      <c r="E552">
        <v>32</v>
      </c>
      <c r="F552">
        <v>7.5504670000000003</v>
      </c>
    </row>
    <row r="553" spans="1:6">
      <c r="A553">
        <v>118</v>
      </c>
      <c r="B553">
        <v>464500</v>
      </c>
      <c r="C553">
        <v>283500</v>
      </c>
      <c r="D553">
        <v>6</v>
      </c>
      <c r="E553">
        <v>32</v>
      </c>
      <c r="F553">
        <v>7.4294130000000003</v>
      </c>
    </row>
    <row r="554" spans="1:6">
      <c r="A554">
        <v>118</v>
      </c>
      <c r="B554">
        <v>452500</v>
      </c>
      <c r="C554">
        <v>282500</v>
      </c>
      <c r="D554">
        <v>6</v>
      </c>
      <c r="E554">
        <v>32</v>
      </c>
      <c r="F554">
        <v>8.9085769999999993</v>
      </c>
    </row>
    <row r="555" spans="1:6">
      <c r="A555">
        <v>118</v>
      </c>
      <c r="B555">
        <v>453500</v>
      </c>
      <c r="C555">
        <v>282500</v>
      </c>
      <c r="D555">
        <v>6</v>
      </c>
      <c r="E555">
        <v>32</v>
      </c>
      <c r="F555">
        <v>9.5793529999999993</v>
      </c>
    </row>
    <row r="556" spans="1:6">
      <c r="A556">
        <v>118</v>
      </c>
      <c r="B556">
        <v>454500</v>
      </c>
      <c r="C556">
        <v>282500</v>
      </c>
      <c r="D556">
        <v>6</v>
      </c>
      <c r="E556">
        <v>32</v>
      </c>
      <c r="F556">
        <v>13.44563</v>
      </c>
    </row>
    <row r="557" spans="1:6">
      <c r="A557">
        <v>118</v>
      </c>
      <c r="B557">
        <v>455500</v>
      </c>
      <c r="C557">
        <v>282500</v>
      </c>
      <c r="D557">
        <v>6</v>
      </c>
      <c r="E557">
        <v>32</v>
      </c>
      <c r="F557">
        <v>10.09271</v>
      </c>
    </row>
    <row r="558" spans="1:6">
      <c r="A558">
        <v>118</v>
      </c>
      <c r="B558">
        <v>456500</v>
      </c>
      <c r="C558">
        <v>282500</v>
      </c>
      <c r="D558">
        <v>6</v>
      </c>
      <c r="E558">
        <v>32</v>
      </c>
      <c r="F558">
        <v>8.9475859999999994</v>
      </c>
    </row>
    <row r="559" spans="1:6">
      <c r="A559">
        <v>118</v>
      </c>
      <c r="B559">
        <v>457500</v>
      </c>
      <c r="C559">
        <v>282500</v>
      </c>
      <c r="D559">
        <v>6</v>
      </c>
      <c r="E559">
        <v>32</v>
      </c>
      <c r="F559">
        <v>8.3694930000000003</v>
      </c>
    </row>
    <row r="560" spans="1:6">
      <c r="A560">
        <v>118</v>
      </c>
      <c r="B560">
        <v>458500</v>
      </c>
      <c r="C560">
        <v>282500</v>
      </c>
      <c r="D560">
        <v>6</v>
      </c>
      <c r="E560">
        <v>32</v>
      </c>
      <c r="F560">
        <v>8.0166020000000007</v>
      </c>
    </row>
    <row r="561" spans="1:6">
      <c r="A561">
        <v>118</v>
      </c>
      <c r="B561">
        <v>459500</v>
      </c>
      <c r="C561">
        <v>282500</v>
      </c>
      <c r="D561">
        <v>6</v>
      </c>
      <c r="E561">
        <v>32</v>
      </c>
      <c r="F561">
        <v>7.7881340000000003</v>
      </c>
    </row>
    <row r="562" spans="1:6">
      <c r="A562">
        <v>118</v>
      </c>
      <c r="B562">
        <v>460500</v>
      </c>
      <c r="C562">
        <v>282500</v>
      </c>
      <c r="D562">
        <v>6</v>
      </c>
      <c r="E562">
        <v>32</v>
      </c>
      <c r="F562">
        <v>7.6378560000000002</v>
      </c>
    </row>
    <row r="563" spans="1:6">
      <c r="A563">
        <v>118</v>
      </c>
      <c r="B563">
        <v>461500</v>
      </c>
      <c r="C563">
        <v>282500</v>
      </c>
      <c r="D563">
        <v>6</v>
      </c>
      <c r="E563">
        <v>32</v>
      </c>
      <c r="F563">
        <v>7.4875920000000002</v>
      </c>
    </row>
    <row r="564" spans="1:6">
      <c r="A564">
        <v>118</v>
      </c>
      <c r="B564">
        <v>462500</v>
      </c>
      <c r="C564">
        <v>282500</v>
      </c>
      <c r="D564">
        <v>6</v>
      </c>
      <c r="E564">
        <v>32</v>
      </c>
      <c r="F564">
        <v>7.3055690000000002</v>
      </c>
    </row>
    <row r="565" spans="1:6">
      <c r="A565">
        <v>118</v>
      </c>
      <c r="B565">
        <v>463500</v>
      </c>
      <c r="C565">
        <v>282500</v>
      </c>
      <c r="D565">
        <v>6</v>
      </c>
      <c r="E565">
        <v>32</v>
      </c>
      <c r="F565">
        <v>7.2383990000000002</v>
      </c>
    </row>
    <row r="566" spans="1:6">
      <c r="A566">
        <v>118</v>
      </c>
      <c r="B566">
        <v>464500</v>
      </c>
      <c r="C566">
        <v>282500</v>
      </c>
      <c r="D566">
        <v>6</v>
      </c>
      <c r="E566">
        <v>32</v>
      </c>
      <c r="F566">
        <v>7.3279379999999996</v>
      </c>
    </row>
    <row r="567" spans="1:6">
      <c r="A567">
        <v>118</v>
      </c>
      <c r="B567">
        <v>465500</v>
      </c>
      <c r="C567">
        <v>282500</v>
      </c>
      <c r="D567">
        <v>6</v>
      </c>
      <c r="E567">
        <v>32</v>
      </c>
      <c r="F567">
        <v>7.1467980000000004</v>
      </c>
    </row>
    <row r="568" spans="1:6">
      <c r="A568">
        <v>118</v>
      </c>
      <c r="B568">
        <v>452500</v>
      </c>
      <c r="C568">
        <v>281500</v>
      </c>
      <c r="D568">
        <v>6</v>
      </c>
      <c r="E568">
        <v>32</v>
      </c>
      <c r="F568">
        <v>9.8227379999999993</v>
      </c>
    </row>
    <row r="569" spans="1:6">
      <c r="A569">
        <v>118</v>
      </c>
      <c r="B569">
        <v>453500</v>
      </c>
      <c r="C569">
        <v>281500</v>
      </c>
      <c r="D569">
        <v>6</v>
      </c>
      <c r="E569">
        <v>32</v>
      </c>
      <c r="F569">
        <v>10.128959999999999</v>
      </c>
    </row>
    <row r="570" spans="1:6">
      <c r="A570">
        <v>118</v>
      </c>
      <c r="B570">
        <v>454500</v>
      </c>
      <c r="C570">
        <v>281500</v>
      </c>
      <c r="D570">
        <v>6</v>
      </c>
      <c r="E570">
        <v>32</v>
      </c>
      <c r="F570">
        <v>13.20872</v>
      </c>
    </row>
    <row r="571" spans="1:6">
      <c r="A571">
        <v>118</v>
      </c>
      <c r="B571">
        <v>455500</v>
      </c>
      <c r="C571">
        <v>281500</v>
      </c>
      <c r="D571">
        <v>6</v>
      </c>
      <c r="E571">
        <v>32</v>
      </c>
      <c r="F571">
        <v>11.87623</v>
      </c>
    </row>
    <row r="572" spans="1:6">
      <c r="A572">
        <v>118</v>
      </c>
      <c r="B572">
        <v>456500</v>
      </c>
      <c r="C572">
        <v>281500</v>
      </c>
      <c r="D572">
        <v>6</v>
      </c>
      <c r="E572">
        <v>32</v>
      </c>
      <c r="F572">
        <v>9.3560339999999993</v>
      </c>
    </row>
    <row r="573" spans="1:6">
      <c r="A573">
        <v>118</v>
      </c>
      <c r="B573">
        <v>457500</v>
      </c>
      <c r="C573">
        <v>281500</v>
      </c>
      <c r="D573">
        <v>6</v>
      </c>
      <c r="E573">
        <v>32</v>
      </c>
      <c r="F573">
        <v>8.5736000000000008</v>
      </c>
    </row>
    <row r="574" spans="1:6">
      <c r="A574">
        <v>118</v>
      </c>
      <c r="B574">
        <v>458500</v>
      </c>
      <c r="C574">
        <v>281500</v>
      </c>
      <c r="D574">
        <v>6</v>
      </c>
      <c r="E574">
        <v>32</v>
      </c>
      <c r="F574">
        <v>8.1319230000000005</v>
      </c>
    </row>
    <row r="575" spans="1:6">
      <c r="A575">
        <v>118</v>
      </c>
      <c r="B575">
        <v>459500</v>
      </c>
      <c r="C575">
        <v>281500</v>
      </c>
      <c r="D575">
        <v>6</v>
      </c>
      <c r="E575">
        <v>32</v>
      </c>
      <c r="F575">
        <v>7.8236359999999996</v>
      </c>
    </row>
    <row r="576" spans="1:6">
      <c r="A576">
        <v>118</v>
      </c>
      <c r="B576">
        <v>460500</v>
      </c>
      <c r="C576">
        <v>281500</v>
      </c>
      <c r="D576">
        <v>6</v>
      </c>
      <c r="E576">
        <v>32</v>
      </c>
      <c r="F576">
        <v>7.7185309999999996</v>
      </c>
    </row>
    <row r="577" spans="1:6">
      <c r="A577">
        <v>118</v>
      </c>
      <c r="B577">
        <v>461500</v>
      </c>
      <c r="C577">
        <v>281500</v>
      </c>
      <c r="D577">
        <v>6</v>
      </c>
      <c r="E577">
        <v>32</v>
      </c>
      <c r="F577">
        <v>7.4282130000000004</v>
      </c>
    </row>
    <row r="578" spans="1:6">
      <c r="A578">
        <v>118</v>
      </c>
      <c r="B578">
        <v>464500</v>
      </c>
      <c r="C578">
        <v>281500</v>
      </c>
      <c r="D578">
        <v>6</v>
      </c>
      <c r="E578">
        <v>32</v>
      </c>
      <c r="F578">
        <v>7.3044700000000002</v>
      </c>
    </row>
    <row r="579" spans="1:6">
      <c r="A579">
        <v>118</v>
      </c>
      <c r="B579">
        <v>453500</v>
      </c>
      <c r="C579">
        <v>280500</v>
      </c>
      <c r="D579">
        <v>6</v>
      </c>
      <c r="E579">
        <v>32</v>
      </c>
      <c r="F579">
        <v>11.94211</v>
      </c>
    </row>
    <row r="580" spans="1:6">
      <c r="A580">
        <v>118</v>
      </c>
      <c r="B580">
        <v>454500</v>
      </c>
      <c r="C580">
        <v>280500</v>
      </c>
      <c r="D580">
        <v>6</v>
      </c>
      <c r="E580">
        <v>32</v>
      </c>
      <c r="F580">
        <v>11.505000000000001</v>
      </c>
    </row>
    <row r="581" spans="1:6">
      <c r="A581">
        <v>118</v>
      </c>
      <c r="B581">
        <v>455500</v>
      </c>
      <c r="C581">
        <v>280500</v>
      </c>
      <c r="D581">
        <v>6</v>
      </c>
      <c r="E581">
        <v>32</v>
      </c>
      <c r="F581">
        <v>13.4108</v>
      </c>
    </row>
    <row r="582" spans="1:6">
      <c r="A582">
        <v>118</v>
      </c>
      <c r="B582">
        <v>456500</v>
      </c>
      <c r="C582">
        <v>280500</v>
      </c>
      <c r="D582">
        <v>6</v>
      </c>
      <c r="E582">
        <v>32</v>
      </c>
      <c r="F582">
        <v>9.8015299999999996</v>
      </c>
    </row>
    <row r="583" spans="1:6">
      <c r="A583">
        <v>118</v>
      </c>
      <c r="B583">
        <v>457500</v>
      </c>
      <c r="C583">
        <v>280500</v>
      </c>
      <c r="D583">
        <v>6</v>
      </c>
      <c r="E583">
        <v>32</v>
      </c>
      <c r="F583">
        <v>8.8965259999999997</v>
      </c>
    </row>
    <row r="584" spans="1:6">
      <c r="A584">
        <v>118</v>
      </c>
      <c r="B584">
        <v>458500</v>
      </c>
      <c r="C584">
        <v>280500</v>
      </c>
      <c r="D584">
        <v>6</v>
      </c>
      <c r="E584">
        <v>32</v>
      </c>
      <c r="F584">
        <v>8.3481129999999997</v>
      </c>
    </row>
    <row r="585" spans="1:6">
      <c r="A585">
        <v>118</v>
      </c>
      <c r="B585">
        <v>459500</v>
      </c>
      <c r="C585">
        <v>280500</v>
      </c>
      <c r="D585">
        <v>6</v>
      </c>
      <c r="E585">
        <v>32</v>
      </c>
      <c r="F585">
        <v>7.9431050000000001</v>
      </c>
    </row>
    <row r="586" spans="1:6">
      <c r="A586">
        <v>118</v>
      </c>
      <c r="B586">
        <v>454500</v>
      </c>
      <c r="C586">
        <v>279500</v>
      </c>
      <c r="D586">
        <v>6</v>
      </c>
      <c r="E586">
        <v>32</v>
      </c>
      <c r="F586">
        <v>10.53806</v>
      </c>
    </row>
    <row r="587" spans="1:6">
      <c r="A587">
        <v>118</v>
      </c>
      <c r="B587">
        <v>455500</v>
      </c>
      <c r="C587">
        <v>279500</v>
      </c>
      <c r="D587">
        <v>6</v>
      </c>
      <c r="E587">
        <v>32</v>
      </c>
      <c r="F587">
        <v>13.72908</v>
      </c>
    </row>
    <row r="588" spans="1:6">
      <c r="A588">
        <v>118</v>
      </c>
      <c r="B588">
        <v>456500</v>
      </c>
      <c r="C588">
        <v>279500</v>
      </c>
      <c r="D588">
        <v>6</v>
      </c>
      <c r="E588">
        <v>32</v>
      </c>
      <c r="F588">
        <v>12.227460000000001</v>
      </c>
    </row>
    <row r="589" spans="1:6">
      <c r="A589">
        <v>118</v>
      </c>
      <c r="B589">
        <v>457500</v>
      </c>
      <c r="C589">
        <v>279500</v>
      </c>
      <c r="D589">
        <v>6</v>
      </c>
      <c r="E589">
        <v>32</v>
      </c>
      <c r="F589">
        <v>9.8785670000000003</v>
      </c>
    </row>
    <row r="590" spans="1:6">
      <c r="A590">
        <v>118</v>
      </c>
      <c r="B590">
        <v>458500</v>
      </c>
      <c r="C590">
        <v>279500</v>
      </c>
      <c r="D590">
        <v>6</v>
      </c>
      <c r="E590">
        <v>32</v>
      </c>
      <c r="F590">
        <v>8.6959569999999999</v>
      </c>
    </row>
    <row r="591" spans="1:6">
      <c r="A591">
        <v>118</v>
      </c>
      <c r="B591">
        <v>454500</v>
      </c>
      <c r="C591">
        <v>278500</v>
      </c>
      <c r="D591">
        <v>6</v>
      </c>
      <c r="E591">
        <v>32</v>
      </c>
      <c r="F591">
        <v>13.76103</v>
      </c>
    </row>
    <row r="592" spans="1:6">
      <c r="A592">
        <v>118</v>
      </c>
      <c r="B592">
        <v>455500</v>
      </c>
      <c r="C592">
        <v>278500</v>
      </c>
      <c r="D592">
        <v>6</v>
      </c>
      <c r="E592">
        <v>32</v>
      </c>
      <c r="F592">
        <v>16.158750000000001</v>
      </c>
    </row>
    <row r="593" spans="1:6">
      <c r="A593">
        <v>118</v>
      </c>
      <c r="B593">
        <v>456500</v>
      </c>
      <c r="C593">
        <v>278500</v>
      </c>
      <c r="D593">
        <v>6</v>
      </c>
      <c r="E593">
        <v>32</v>
      </c>
      <c r="F593">
        <v>18.837730000000001</v>
      </c>
    </row>
    <row r="594" spans="1:6">
      <c r="A594">
        <v>118</v>
      </c>
      <c r="B594">
        <v>457500</v>
      </c>
      <c r="C594">
        <v>278500</v>
      </c>
      <c r="D594">
        <v>6</v>
      </c>
      <c r="E594">
        <v>32</v>
      </c>
      <c r="F594">
        <v>12.055160000000001</v>
      </c>
    </row>
    <row r="595" spans="1:6">
      <c r="A595" s="7">
        <v>214</v>
      </c>
      <c r="B595" s="7">
        <v>439500</v>
      </c>
      <c r="C595" s="7">
        <v>292500</v>
      </c>
      <c r="D595" s="7">
        <v>6</v>
      </c>
      <c r="E595" s="7">
        <v>35</v>
      </c>
      <c r="F595" s="7">
        <v>15.689159999999999</v>
      </c>
    </row>
    <row r="596" spans="1:6">
      <c r="A596" s="7">
        <v>214</v>
      </c>
      <c r="B596" s="7">
        <v>440500</v>
      </c>
      <c r="C596" s="7">
        <v>292500</v>
      </c>
      <c r="D596" s="7">
        <v>6</v>
      </c>
      <c r="E596" s="7">
        <v>35</v>
      </c>
      <c r="F596" s="7">
        <v>18.668939999999999</v>
      </c>
    </row>
    <row r="597" spans="1:6">
      <c r="A597" s="7">
        <v>214</v>
      </c>
      <c r="B597" s="7">
        <v>439500</v>
      </c>
      <c r="C597" s="7">
        <v>291500</v>
      </c>
      <c r="D597" s="7">
        <v>6</v>
      </c>
      <c r="E597" s="7">
        <v>35</v>
      </c>
      <c r="F597" s="7">
        <v>15.21388</v>
      </c>
    </row>
    <row r="598" spans="1:6">
      <c r="A598" s="7">
        <v>214</v>
      </c>
      <c r="B598" s="7">
        <v>440500</v>
      </c>
      <c r="C598" s="7">
        <v>291500</v>
      </c>
      <c r="D598" s="7">
        <v>6</v>
      </c>
      <c r="E598" s="7">
        <v>35</v>
      </c>
      <c r="F598" s="7">
        <v>14.86008</v>
      </c>
    </row>
    <row r="599" spans="1:6">
      <c r="A599" s="7">
        <v>214</v>
      </c>
      <c r="B599" s="7">
        <v>441500</v>
      </c>
      <c r="C599" s="7">
        <v>291500</v>
      </c>
      <c r="D599" s="7">
        <v>6</v>
      </c>
      <c r="E599" s="7">
        <v>35</v>
      </c>
      <c r="F599" s="7">
        <v>15.4969</v>
      </c>
    </row>
    <row r="600" spans="1:6">
      <c r="A600" s="7">
        <v>214</v>
      </c>
      <c r="B600" s="7">
        <v>440500</v>
      </c>
      <c r="C600" s="7">
        <v>290500</v>
      </c>
      <c r="D600" s="7">
        <v>6</v>
      </c>
      <c r="E600" s="7">
        <v>35</v>
      </c>
      <c r="F600" s="7">
        <v>14.654590000000001</v>
      </c>
    </row>
    <row r="601" spans="1:6">
      <c r="A601" s="7">
        <v>214</v>
      </c>
      <c r="B601" s="7">
        <v>441500</v>
      </c>
      <c r="C601" s="7">
        <v>290500</v>
      </c>
      <c r="D601" s="7">
        <v>6</v>
      </c>
      <c r="E601" s="7">
        <v>35</v>
      </c>
      <c r="F601" s="7">
        <v>15.23354</v>
      </c>
    </row>
    <row r="602" spans="1:6">
      <c r="A602" s="7">
        <v>214</v>
      </c>
      <c r="B602" s="7">
        <v>442500</v>
      </c>
      <c r="C602" s="7">
        <v>290500</v>
      </c>
      <c r="D602" s="7">
        <v>6</v>
      </c>
      <c r="E602" s="7">
        <v>35</v>
      </c>
      <c r="F602" s="7">
        <v>17.414950000000001</v>
      </c>
    </row>
    <row r="603" spans="1:6">
      <c r="A603" s="7">
        <v>214</v>
      </c>
      <c r="B603" s="7">
        <v>443500</v>
      </c>
      <c r="C603" s="7">
        <v>290500</v>
      </c>
      <c r="D603" s="7">
        <v>6</v>
      </c>
      <c r="E603" s="7">
        <v>35</v>
      </c>
      <c r="F603" s="7">
        <v>16.790379999999999</v>
      </c>
    </row>
    <row r="604" spans="1:6">
      <c r="A604" s="7">
        <v>214</v>
      </c>
      <c r="B604" s="7">
        <v>440500</v>
      </c>
      <c r="C604" s="7">
        <v>289500</v>
      </c>
      <c r="D604" s="7">
        <v>6</v>
      </c>
      <c r="E604" s="7">
        <v>35</v>
      </c>
      <c r="F604" s="7">
        <v>14.66395</v>
      </c>
    </row>
    <row r="605" spans="1:6">
      <c r="A605" s="7">
        <v>214</v>
      </c>
      <c r="B605" s="7">
        <v>441500</v>
      </c>
      <c r="C605" s="7">
        <v>289500</v>
      </c>
      <c r="D605" s="7">
        <v>6</v>
      </c>
      <c r="E605" s="7">
        <v>35</v>
      </c>
      <c r="F605" s="7">
        <v>15.454040000000001</v>
      </c>
    </row>
    <row r="606" spans="1:6">
      <c r="A606" s="7">
        <v>214</v>
      </c>
      <c r="B606" s="7">
        <v>442500</v>
      </c>
      <c r="C606" s="7">
        <v>289500</v>
      </c>
      <c r="D606" s="7">
        <v>6</v>
      </c>
      <c r="E606" s="7">
        <v>35</v>
      </c>
      <c r="F606" s="7">
        <v>16.18985</v>
      </c>
    </row>
    <row r="607" spans="1:6">
      <c r="A607" s="7">
        <v>214</v>
      </c>
      <c r="B607" s="7">
        <v>443500</v>
      </c>
      <c r="C607" s="7">
        <v>289500</v>
      </c>
      <c r="D607" s="7">
        <v>6</v>
      </c>
      <c r="E607" s="7">
        <v>35</v>
      </c>
      <c r="F607" s="7">
        <v>14.2159</v>
      </c>
    </row>
    <row r="608" spans="1:6">
      <c r="A608" s="7">
        <v>214</v>
      </c>
      <c r="B608" s="7">
        <v>444500</v>
      </c>
      <c r="C608" s="7">
        <v>289500</v>
      </c>
      <c r="D608" s="7">
        <v>6</v>
      </c>
      <c r="E608" s="7">
        <v>35</v>
      </c>
      <c r="F608" s="7">
        <v>13.497870000000001</v>
      </c>
    </row>
    <row r="609" spans="1:6">
      <c r="A609" s="7">
        <v>214</v>
      </c>
      <c r="B609" s="7">
        <v>445500</v>
      </c>
      <c r="C609" s="7">
        <v>289500</v>
      </c>
      <c r="D609" s="7">
        <v>6</v>
      </c>
      <c r="E609" s="7">
        <v>35</v>
      </c>
      <c r="F609" s="7">
        <v>14.04393</v>
      </c>
    </row>
    <row r="610" spans="1:6">
      <c r="A610" s="7">
        <v>214</v>
      </c>
      <c r="B610" s="7">
        <v>440500</v>
      </c>
      <c r="C610" s="7">
        <v>288500</v>
      </c>
      <c r="D610" s="7">
        <v>6</v>
      </c>
      <c r="E610" s="7">
        <v>35</v>
      </c>
      <c r="F610" s="7">
        <v>14.89432</v>
      </c>
    </row>
    <row r="611" spans="1:6">
      <c r="A611" s="7">
        <v>214</v>
      </c>
      <c r="B611" s="7">
        <v>441500</v>
      </c>
      <c r="C611" s="7">
        <v>288500</v>
      </c>
      <c r="D611" s="7">
        <v>6</v>
      </c>
      <c r="E611" s="7">
        <v>35</v>
      </c>
      <c r="F611" s="7">
        <v>17.63447</v>
      </c>
    </row>
    <row r="612" spans="1:6">
      <c r="A612" s="7">
        <v>214</v>
      </c>
      <c r="B612" s="7">
        <v>442500</v>
      </c>
      <c r="C612" s="7">
        <v>288500</v>
      </c>
      <c r="D612" s="7">
        <v>6</v>
      </c>
      <c r="E612" s="7">
        <v>35</v>
      </c>
      <c r="F612" s="7">
        <v>14.525230000000001</v>
      </c>
    </row>
    <row r="613" spans="1:6">
      <c r="A613" s="7">
        <v>214</v>
      </c>
      <c r="B613" s="7">
        <v>443500</v>
      </c>
      <c r="C613" s="7">
        <v>288500</v>
      </c>
      <c r="D613" s="7">
        <v>6</v>
      </c>
      <c r="E613" s="7">
        <v>35</v>
      </c>
      <c r="F613" s="7">
        <v>14.341419999999999</v>
      </c>
    </row>
    <row r="614" spans="1:6">
      <c r="A614" s="7">
        <v>214</v>
      </c>
      <c r="B614" s="7">
        <v>444500</v>
      </c>
      <c r="C614" s="7">
        <v>288500</v>
      </c>
      <c r="D614" s="7">
        <v>6</v>
      </c>
      <c r="E614" s="7">
        <v>35</v>
      </c>
      <c r="F614" s="7">
        <v>13.03814</v>
      </c>
    </row>
    <row r="615" spans="1:6">
      <c r="A615" s="7">
        <v>214</v>
      </c>
      <c r="B615" s="7">
        <v>445500</v>
      </c>
      <c r="C615" s="7">
        <v>288500</v>
      </c>
      <c r="D615" s="7">
        <v>6</v>
      </c>
      <c r="E615" s="7">
        <v>35</v>
      </c>
      <c r="F615" s="7">
        <v>12.68886</v>
      </c>
    </row>
    <row r="616" spans="1:6">
      <c r="A616" s="7">
        <v>214</v>
      </c>
      <c r="B616" s="7">
        <v>446500</v>
      </c>
      <c r="C616" s="7">
        <v>288500</v>
      </c>
      <c r="D616" s="7">
        <v>6</v>
      </c>
      <c r="E616" s="7">
        <v>35</v>
      </c>
      <c r="F616" s="7">
        <v>12.611090000000001</v>
      </c>
    </row>
    <row r="617" spans="1:6">
      <c r="A617" s="7">
        <v>214</v>
      </c>
      <c r="B617" s="7">
        <v>440500</v>
      </c>
      <c r="C617" s="7">
        <v>287500</v>
      </c>
      <c r="D617" s="7">
        <v>6</v>
      </c>
      <c r="E617" s="7">
        <v>35</v>
      </c>
      <c r="F617" s="7">
        <v>15.95262</v>
      </c>
    </row>
    <row r="618" spans="1:6">
      <c r="A618" s="7">
        <v>214</v>
      </c>
      <c r="B618" s="7">
        <v>441500</v>
      </c>
      <c r="C618" s="7">
        <v>287500</v>
      </c>
      <c r="D618" s="7">
        <v>6</v>
      </c>
      <c r="E618" s="7">
        <v>35</v>
      </c>
      <c r="F618" s="7">
        <v>17.365570000000002</v>
      </c>
    </row>
    <row r="619" spans="1:6">
      <c r="A619" s="7">
        <v>214</v>
      </c>
      <c r="B619" s="7">
        <v>442500</v>
      </c>
      <c r="C619" s="7">
        <v>287500</v>
      </c>
      <c r="D619" s="7">
        <v>6</v>
      </c>
      <c r="E619" s="7">
        <v>35</v>
      </c>
      <c r="F619" s="7">
        <v>14.503679999999999</v>
      </c>
    </row>
    <row r="620" spans="1:6">
      <c r="A620" s="7">
        <v>214</v>
      </c>
      <c r="B620" s="7">
        <v>443500</v>
      </c>
      <c r="C620" s="7">
        <v>287500</v>
      </c>
      <c r="D620" s="7">
        <v>6</v>
      </c>
      <c r="E620" s="7">
        <v>35</v>
      </c>
      <c r="F620" s="7">
        <v>13.32405</v>
      </c>
    </row>
    <row r="621" spans="1:6">
      <c r="A621" s="7">
        <v>214</v>
      </c>
      <c r="B621" s="7">
        <v>444500</v>
      </c>
      <c r="C621" s="7">
        <v>287500</v>
      </c>
      <c r="D621" s="7">
        <v>6</v>
      </c>
      <c r="E621" s="7">
        <v>35</v>
      </c>
      <c r="F621" s="7">
        <v>12.77468</v>
      </c>
    </row>
    <row r="622" spans="1:6">
      <c r="A622" s="7">
        <v>214</v>
      </c>
      <c r="B622" s="7">
        <v>445500</v>
      </c>
      <c r="C622" s="7">
        <v>287500</v>
      </c>
      <c r="D622" s="7">
        <v>6</v>
      </c>
      <c r="E622" s="7">
        <v>35</v>
      </c>
      <c r="F622" s="7">
        <v>12.4595</v>
      </c>
    </row>
    <row r="623" spans="1:6">
      <c r="A623" s="7">
        <v>214</v>
      </c>
      <c r="B623" s="7">
        <v>446500</v>
      </c>
      <c r="C623" s="7">
        <v>287500</v>
      </c>
      <c r="D623" s="7">
        <v>6</v>
      </c>
      <c r="E623" s="7">
        <v>35</v>
      </c>
      <c r="F623" s="7">
        <v>12.324820000000001</v>
      </c>
    </row>
    <row r="624" spans="1:6">
      <c r="A624" s="7">
        <v>214</v>
      </c>
      <c r="B624" s="7">
        <v>447500</v>
      </c>
      <c r="C624" s="7">
        <v>287500</v>
      </c>
      <c r="D624" s="7">
        <v>6</v>
      </c>
      <c r="E624" s="7">
        <v>35</v>
      </c>
      <c r="F624" s="7">
        <v>12.24602</v>
      </c>
    </row>
    <row r="625" spans="1:6">
      <c r="A625" s="7">
        <v>214</v>
      </c>
      <c r="B625" s="7">
        <v>440500</v>
      </c>
      <c r="C625" s="7">
        <v>286500</v>
      </c>
      <c r="D625" s="7">
        <v>6</v>
      </c>
      <c r="E625" s="7">
        <v>35</v>
      </c>
      <c r="F625" s="7">
        <v>18.956759999999999</v>
      </c>
    </row>
    <row r="626" spans="1:6">
      <c r="A626" s="7">
        <v>214</v>
      </c>
      <c r="B626" s="7">
        <v>441500</v>
      </c>
      <c r="C626" s="7">
        <v>286500</v>
      </c>
      <c r="D626" s="7">
        <v>6</v>
      </c>
      <c r="E626" s="7">
        <v>35</v>
      </c>
      <c r="F626" s="7">
        <v>15.165760000000001</v>
      </c>
    </row>
    <row r="627" spans="1:6">
      <c r="A627" s="7">
        <v>214</v>
      </c>
      <c r="B627" s="7">
        <v>442500</v>
      </c>
      <c r="C627" s="7">
        <v>286500</v>
      </c>
      <c r="D627" s="7">
        <v>6</v>
      </c>
      <c r="E627" s="7">
        <v>35</v>
      </c>
      <c r="F627" s="7">
        <v>14.1166</v>
      </c>
    </row>
    <row r="628" spans="1:6">
      <c r="A628" s="7">
        <v>214</v>
      </c>
      <c r="B628" s="7">
        <v>443500</v>
      </c>
      <c r="C628" s="7">
        <v>286500</v>
      </c>
      <c r="D628" s="7">
        <v>6</v>
      </c>
      <c r="E628" s="7">
        <v>35</v>
      </c>
      <c r="F628" s="7">
        <v>13.20153</v>
      </c>
    </row>
    <row r="629" spans="1:6">
      <c r="A629" s="7">
        <v>214</v>
      </c>
      <c r="B629" s="7">
        <v>444500</v>
      </c>
      <c r="C629" s="7">
        <v>286500</v>
      </c>
      <c r="D629" s="7">
        <v>6</v>
      </c>
      <c r="E629" s="7">
        <v>35</v>
      </c>
      <c r="F629" s="7">
        <v>12.698549999999999</v>
      </c>
    </row>
    <row r="630" spans="1:6">
      <c r="A630" s="7">
        <v>214</v>
      </c>
      <c r="B630" s="7">
        <v>445500</v>
      </c>
      <c r="C630" s="7">
        <v>286500</v>
      </c>
      <c r="D630" s="7">
        <v>6</v>
      </c>
      <c r="E630" s="7">
        <v>35</v>
      </c>
      <c r="F630" s="7">
        <v>12.430999999999999</v>
      </c>
    </row>
    <row r="631" spans="1:6">
      <c r="A631" s="7">
        <v>214</v>
      </c>
      <c r="B631" s="7">
        <v>446500</v>
      </c>
      <c r="C631" s="7">
        <v>286500</v>
      </c>
      <c r="D631" s="7">
        <v>6</v>
      </c>
      <c r="E631" s="7">
        <v>35</v>
      </c>
      <c r="F631" s="7">
        <v>12.32328</v>
      </c>
    </row>
    <row r="632" spans="1:6">
      <c r="A632" s="7">
        <v>214</v>
      </c>
      <c r="B632" s="7">
        <v>447500</v>
      </c>
      <c r="C632" s="7">
        <v>286500</v>
      </c>
      <c r="D632" s="7">
        <v>6</v>
      </c>
      <c r="E632" s="7">
        <v>35</v>
      </c>
      <c r="F632" s="7">
        <v>11.9747</v>
      </c>
    </row>
    <row r="633" spans="1:6">
      <c r="A633" s="7">
        <v>214</v>
      </c>
      <c r="B633" s="7">
        <v>448500</v>
      </c>
      <c r="C633" s="7">
        <v>286500</v>
      </c>
      <c r="D633" s="7">
        <v>6</v>
      </c>
      <c r="E633" s="7">
        <v>35</v>
      </c>
      <c r="F633" s="7">
        <v>12.21747</v>
      </c>
    </row>
    <row r="634" spans="1:6">
      <c r="A634" s="7">
        <v>214</v>
      </c>
      <c r="B634" s="7">
        <v>438500</v>
      </c>
      <c r="C634" s="7">
        <v>285500</v>
      </c>
      <c r="D634" s="7">
        <v>6</v>
      </c>
      <c r="E634" s="7">
        <v>35</v>
      </c>
      <c r="F634" s="7">
        <v>17.207730000000002</v>
      </c>
    </row>
    <row r="635" spans="1:6">
      <c r="A635" s="7">
        <v>214</v>
      </c>
      <c r="B635" s="7">
        <v>440500</v>
      </c>
      <c r="C635" s="7">
        <v>285500</v>
      </c>
      <c r="D635" s="7">
        <v>6</v>
      </c>
      <c r="E635" s="7">
        <v>35</v>
      </c>
      <c r="F635" s="7">
        <v>18.742660000000001</v>
      </c>
    </row>
    <row r="636" spans="1:6">
      <c r="A636" s="7">
        <v>214</v>
      </c>
      <c r="B636" s="7">
        <v>441500</v>
      </c>
      <c r="C636" s="7">
        <v>285500</v>
      </c>
      <c r="D636" s="7">
        <v>6</v>
      </c>
      <c r="E636" s="7">
        <v>35</v>
      </c>
      <c r="F636" s="7">
        <v>15.074780000000001</v>
      </c>
    </row>
    <row r="637" spans="1:6">
      <c r="A637" s="7">
        <v>214</v>
      </c>
      <c r="B637" s="7">
        <v>442500</v>
      </c>
      <c r="C637" s="7">
        <v>285500</v>
      </c>
      <c r="D637" s="7">
        <v>6</v>
      </c>
      <c r="E637" s="7">
        <v>35</v>
      </c>
      <c r="F637" s="7">
        <v>13.981590000000001</v>
      </c>
    </row>
    <row r="638" spans="1:6">
      <c r="A638" s="7">
        <v>214</v>
      </c>
      <c r="B638" s="7">
        <v>443500</v>
      </c>
      <c r="C638" s="7">
        <v>285500</v>
      </c>
      <c r="D638" s="7">
        <v>6</v>
      </c>
      <c r="E638" s="7">
        <v>35</v>
      </c>
      <c r="F638" s="7">
        <v>13.264659999999999</v>
      </c>
    </row>
    <row r="639" spans="1:6">
      <c r="A639" s="7">
        <v>214</v>
      </c>
      <c r="B639" s="7">
        <v>444500</v>
      </c>
      <c r="C639" s="7">
        <v>285500</v>
      </c>
      <c r="D639" s="7">
        <v>6</v>
      </c>
      <c r="E639" s="7">
        <v>35</v>
      </c>
      <c r="F639" s="7">
        <v>12.80556</v>
      </c>
    </row>
    <row r="640" spans="1:6">
      <c r="A640" s="7">
        <v>214</v>
      </c>
      <c r="B640" s="7">
        <v>445500</v>
      </c>
      <c r="C640" s="7">
        <v>285500</v>
      </c>
      <c r="D640" s="7">
        <v>6</v>
      </c>
      <c r="E640" s="7">
        <v>35</v>
      </c>
      <c r="F640" s="7">
        <v>12.522030000000001</v>
      </c>
    </row>
    <row r="641" spans="1:6">
      <c r="A641" s="7">
        <v>214</v>
      </c>
      <c r="B641" s="7">
        <v>446500</v>
      </c>
      <c r="C641" s="7">
        <v>285500</v>
      </c>
      <c r="D641" s="7">
        <v>6</v>
      </c>
      <c r="E641" s="7">
        <v>35</v>
      </c>
      <c r="F641" s="7">
        <v>12.2651</v>
      </c>
    </row>
    <row r="642" spans="1:6">
      <c r="A642" s="7">
        <v>214</v>
      </c>
      <c r="B642" s="7">
        <v>447500</v>
      </c>
      <c r="C642" s="7">
        <v>285500</v>
      </c>
      <c r="D642" s="7">
        <v>6</v>
      </c>
      <c r="E642" s="7">
        <v>35</v>
      </c>
      <c r="F642" s="7">
        <v>11.921709999999999</v>
      </c>
    </row>
    <row r="643" spans="1:6">
      <c r="A643" s="7">
        <v>214</v>
      </c>
      <c r="B643" s="7">
        <v>448500</v>
      </c>
      <c r="C643" s="7">
        <v>285500</v>
      </c>
      <c r="D643" s="7">
        <v>6</v>
      </c>
      <c r="E643" s="7">
        <v>35</v>
      </c>
      <c r="F643" s="7">
        <v>11.72157</v>
      </c>
    </row>
    <row r="644" spans="1:6">
      <c r="A644" s="7">
        <v>214</v>
      </c>
      <c r="B644" s="7">
        <v>449500</v>
      </c>
      <c r="C644" s="7">
        <v>285500</v>
      </c>
      <c r="D644" s="7">
        <v>6</v>
      </c>
      <c r="E644" s="7">
        <v>35</v>
      </c>
      <c r="F644" s="7">
        <v>12.33564</v>
      </c>
    </row>
    <row r="645" spans="1:6">
      <c r="A645" s="7">
        <v>214</v>
      </c>
      <c r="B645" s="7">
        <v>437500</v>
      </c>
      <c r="C645" s="7">
        <v>284500</v>
      </c>
      <c r="D645" s="7">
        <v>6</v>
      </c>
      <c r="E645" s="7">
        <v>35</v>
      </c>
      <c r="F645" s="7">
        <v>18.737349999999999</v>
      </c>
    </row>
    <row r="646" spans="1:6">
      <c r="A646" s="7">
        <v>214</v>
      </c>
      <c r="B646" s="7">
        <v>438500</v>
      </c>
      <c r="C646" s="7">
        <v>284500</v>
      </c>
      <c r="D646" s="7">
        <v>6</v>
      </c>
      <c r="E646" s="7">
        <v>35</v>
      </c>
      <c r="F646" s="7">
        <v>17.52383</v>
      </c>
    </row>
    <row r="647" spans="1:6">
      <c r="A647" s="7">
        <v>214</v>
      </c>
      <c r="B647" s="7">
        <v>439500</v>
      </c>
      <c r="C647" s="7">
        <v>284500</v>
      </c>
      <c r="D647" s="7">
        <v>6</v>
      </c>
      <c r="E647" s="7">
        <v>35</v>
      </c>
      <c r="F647" s="7">
        <v>20.181010000000001</v>
      </c>
    </row>
    <row r="648" spans="1:6">
      <c r="A648" s="7">
        <v>214</v>
      </c>
      <c r="B648" s="7">
        <v>440500</v>
      </c>
      <c r="C648" s="7">
        <v>284500</v>
      </c>
      <c r="D648" s="7">
        <v>6</v>
      </c>
      <c r="E648" s="7">
        <v>35</v>
      </c>
      <c r="F648" s="7">
        <v>16.550049999999999</v>
      </c>
    </row>
    <row r="649" spans="1:6">
      <c r="A649" s="7">
        <v>214</v>
      </c>
      <c r="B649" s="7">
        <v>441500</v>
      </c>
      <c r="C649" s="7">
        <v>284500</v>
      </c>
      <c r="D649" s="7">
        <v>6</v>
      </c>
      <c r="E649" s="7">
        <v>35</v>
      </c>
      <c r="F649" s="7">
        <v>14.95862</v>
      </c>
    </row>
    <row r="650" spans="1:6">
      <c r="A650" s="7">
        <v>214</v>
      </c>
      <c r="B650" s="7">
        <v>442500</v>
      </c>
      <c r="C650" s="7">
        <v>284500</v>
      </c>
      <c r="D650" s="7">
        <v>6</v>
      </c>
      <c r="E650" s="7">
        <v>35</v>
      </c>
      <c r="F650" s="7">
        <v>14.08161</v>
      </c>
    </row>
    <row r="651" spans="1:6">
      <c r="A651" s="7">
        <v>214</v>
      </c>
      <c r="B651" s="7">
        <v>443500</v>
      </c>
      <c r="C651" s="7">
        <v>284500</v>
      </c>
      <c r="D651" s="7">
        <v>6</v>
      </c>
      <c r="E651" s="7">
        <v>35</v>
      </c>
      <c r="F651" s="7">
        <v>13.73212</v>
      </c>
    </row>
    <row r="652" spans="1:6">
      <c r="A652" s="7">
        <v>214</v>
      </c>
      <c r="B652" s="7">
        <v>444500</v>
      </c>
      <c r="C652" s="7">
        <v>284500</v>
      </c>
      <c r="D652" s="7">
        <v>6</v>
      </c>
      <c r="E652" s="7">
        <v>35</v>
      </c>
      <c r="F652" s="7">
        <v>13.04562</v>
      </c>
    </row>
    <row r="653" spans="1:6">
      <c r="A653" s="7">
        <v>214</v>
      </c>
      <c r="B653" s="7">
        <v>445500</v>
      </c>
      <c r="C653" s="7">
        <v>284500</v>
      </c>
      <c r="D653" s="7">
        <v>6</v>
      </c>
      <c r="E653" s="7">
        <v>35</v>
      </c>
      <c r="F653" s="7">
        <v>12.80139</v>
      </c>
    </row>
    <row r="654" spans="1:6">
      <c r="A654" s="7">
        <v>214</v>
      </c>
      <c r="B654" s="7">
        <v>446500</v>
      </c>
      <c r="C654" s="7">
        <v>284500</v>
      </c>
      <c r="D654" s="7">
        <v>6</v>
      </c>
      <c r="E654" s="7">
        <v>35</v>
      </c>
      <c r="F654" s="7">
        <v>12.300520000000001</v>
      </c>
    </row>
    <row r="655" spans="1:6">
      <c r="A655" s="7">
        <v>214</v>
      </c>
      <c r="B655" s="7">
        <v>447500</v>
      </c>
      <c r="C655" s="7">
        <v>284500</v>
      </c>
      <c r="D655" s="7">
        <v>6</v>
      </c>
      <c r="E655" s="7">
        <v>35</v>
      </c>
      <c r="F655" s="7">
        <v>11.928890000000001</v>
      </c>
    </row>
    <row r="656" spans="1:6">
      <c r="A656" s="7">
        <v>214</v>
      </c>
      <c r="B656" s="7">
        <v>448500</v>
      </c>
      <c r="C656" s="7">
        <v>284500</v>
      </c>
      <c r="D656" s="7">
        <v>6</v>
      </c>
      <c r="E656" s="7">
        <v>35</v>
      </c>
      <c r="F656" s="7">
        <v>11.71242</v>
      </c>
    </row>
    <row r="657" spans="1:6">
      <c r="A657" s="7">
        <v>214</v>
      </c>
      <c r="B657" s="7">
        <v>449500</v>
      </c>
      <c r="C657" s="7">
        <v>284500</v>
      </c>
      <c r="D657" s="7">
        <v>6</v>
      </c>
      <c r="E657" s="7">
        <v>35</v>
      </c>
      <c r="F657" s="7">
        <v>11.62402</v>
      </c>
    </row>
    <row r="658" spans="1:6">
      <c r="A658" s="7">
        <v>214</v>
      </c>
      <c r="B658" s="7">
        <v>438500</v>
      </c>
      <c r="C658" s="7">
        <v>283500</v>
      </c>
      <c r="D658" s="7">
        <v>6</v>
      </c>
      <c r="E658" s="7">
        <v>35</v>
      </c>
      <c r="F658" s="7">
        <v>19.102029999999999</v>
      </c>
    </row>
    <row r="659" spans="1:6">
      <c r="A659" s="7">
        <v>214</v>
      </c>
      <c r="B659" s="7">
        <v>439500</v>
      </c>
      <c r="C659" s="7">
        <v>283500</v>
      </c>
      <c r="D659" s="7">
        <v>6</v>
      </c>
      <c r="E659" s="7">
        <v>35</v>
      </c>
      <c r="F659" s="7">
        <v>21.490410000000001</v>
      </c>
    </row>
    <row r="660" spans="1:6">
      <c r="A660" s="7">
        <v>214</v>
      </c>
      <c r="B660" s="7">
        <v>440500</v>
      </c>
      <c r="C660" s="7">
        <v>283500</v>
      </c>
      <c r="D660" s="7">
        <v>6</v>
      </c>
      <c r="E660" s="7">
        <v>35</v>
      </c>
      <c r="F660" s="7">
        <v>17.822569999999999</v>
      </c>
    </row>
    <row r="661" spans="1:6">
      <c r="A661" s="7">
        <v>214</v>
      </c>
      <c r="B661" s="7">
        <v>441500</v>
      </c>
      <c r="C661" s="7">
        <v>283500</v>
      </c>
      <c r="D661" s="7">
        <v>6</v>
      </c>
      <c r="E661" s="7">
        <v>35</v>
      </c>
      <c r="F661" s="7">
        <v>15.974019999999999</v>
      </c>
    </row>
    <row r="662" spans="1:6">
      <c r="A662" s="7">
        <v>214</v>
      </c>
      <c r="B662" s="7">
        <v>442500</v>
      </c>
      <c r="C662" s="7">
        <v>283500</v>
      </c>
      <c r="D662" s="7">
        <v>6</v>
      </c>
      <c r="E662" s="7">
        <v>35</v>
      </c>
      <c r="F662" s="7">
        <v>15.134460000000001</v>
      </c>
    </row>
    <row r="663" spans="1:6">
      <c r="A663" s="7">
        <v>214</v>
      </c>
      <c r="B663" s="7">
        <v>443500</v>
      </c>
      <c r="C663" s="7">
        <v>283500</v>
      </c>
      <c r="D663" s="7">
        <v>6</v>
      </c>
      <c r="E663" s="7">
        <v>35</v>
      </c>
      <c r="F663" s="7">
        <v>14.66755</v>
      </c>
    </row>
    <row r="664" spans="1:6">
      <c r="A664" s="7">
        <v>214</v>
      </c>
      <c r="B664" s="7">
        <v>444500</v>
      </c>
      <c r="C664" s="7">
        <v>283500</v>
      </c>
      <c r="D664" s="7">
        <v>6</v>
      </c>
      <c r="E664" s="7">
        <v>35</v>
      </c>
      <c r="F664" s="7">
        <v>13.84933</v>
      </c>
    </row>
    <row r="665" spans="1:6">
      <c r="A665" s="7">
        <v>214</v>
      </c>
      <c r="B665" s="7">
        <v>445500</v>
      </c>
      <c r="C665" s="7">
        <v>283500</v>
      </c>
      <c r="D665" s="7">
        <v>6</v>
      </c>
      <c r="E665" s="7">
        <v>35</v>
      </c>
      <c r="F665" s="7">
        <v>13.27402</v>
      </c>
    </row>
    <row r="666" spans="1:6">
      <c r="A666" s="7">
        <v>214</v>
      </c>
      <c r="B666" s="7">
        <v>446500</v>
      </c>
      <c r="C666" s="7">
        <v>283500</v>
      </c>
      <c r="D666" s="7">
        <v>6</v>
      </c>
      <c r="E666" s="7">
        <v>35</v>
      </c>
      <c r="F666" s="7">
        <v>12.68596</v>
      </c>
    </row>
    <row r="667" spans="1:6">
      <c r="A667" s="7">
        <v>214</v>
      </c>
      <c r="B667" s="7">
        <v>447500</v>
      </c>
      <c r="C667" s="7">
        <v>283500</v>
      </c>
      <c r="D667" s="7">
        <v>6</v>
      </c>
      <c r="E667" s="7">
        <v>35</v>
      </c>
      <c r="F667" s="7">
        <v>12.16606</v>
      </c>
    </row>
    <row r="668" spans="1:6">
      <c r="A668" s="7">
        <v>214</v>
      </c>
      <c r="B668" s="7">
        <v>448500</v>
      </c>
      <c r="C668" s="7">
        <v>283500</v>
      </c>
      <c r="D668" s="7">
        <v>6</v>
      </c>
      <c r="E668" s="7">
        <v>35</v>
      </c>
      <c r="F668" s="7">
        <v>11.84301</v>
      </c>
    </row>
    <row r="669" spans="1:6">
      <c r="A669" s="7">
        <v>214</v>
      </c>
      <c r="B669" s="7">
        <v>449500</v>
      </c>
      <c r="C669" s="7">
        <v>283500</v>
      </c>
      <c r="D669" s="7">
        <v>6</v>
      </c>
      <c r="E669" s="7">
        <v>35</v>
      </c>
      <c r="F669" s="7">
        <v>11.63335</v>
      </c>
    </row>
    <row r="670" spans="1:6">
      <c r="A670" s="7">
        <v>214</v>
      </c>
      <c r="B670" s="7">
        <v>450500</v>
      </c>
      <c r="C670" s="7">
        <v>283500</v>
      </c>
      <c r="D670" s="7">
        <v>6</v>
      </c>
      <c r="E670" s="7">
        <v>35</v>
      </c>
      <c r="F670" s="7">
        <v>12.069929999999999</v>
      </c>
    </row>
    <row r="671" spans="1:6">
      <c r="A671" s="7">
        <v>214</v>
      </c>
      <c r="B671" s="7">
        <v>438500</v>
      </c>
      <c r="C671" s="7">
        <v>282500</v>
      </c>
      <c r="D671" s="7">
        <v>6</v>
      </c>
      <c r="E671" s="7">
        <v>35</v>
      </c>
      <c r="F671" s="7">
        <v>28.118829999999999</v>
      </c>
    </row>
    <row r="672" spans="1:6">
      <c r="A672" s="7">
        <v>214</v>
      </c>
      <c r="B672" s="7">
        <v>439500</v>
      </c>
      <c r="C672" s="7">
        <v>282500</v>
      </c>
      <c r="D672" s="7">
        <v>6</v>
      </c>
      <c r="E672" s="7">
        <v>35</v>
      </c>
      <c r="F672" s="7">
        <v>27.08578</v>
      </c>
    </row>
    <row r="673" spans="1:6">
      <c r="A673" s="7">
        <v>214</v>
      </c>
      <c r="B673" s="7">
        <v>440500</v>
      </c>
      <c r="C673" s="7">
        <v>282500</v>
      </c>
      <c r="D673" s="7">
        <v>6</v>
      </c>
      <c r="E673" s="7">
        <v>35</v>
      </c>
      <c r="F673" s="7">
        <v>22.135840000000002</v>
      </c>
    </row>
    <row r="674" spans="1:6">
      <c r="A674" s="7">
        <v>214</v>
      </c>
      <c r="B674" s="7">
        <v>441500</v>
      </c>
      <c r="C674" s="7">
        <v>282500</v>
      </c>
      <c r="D674" s="7">
        <v>6</v>
      </c>
      <c r="E674" s="7">
        <v>35</v>
      </c>
      <c r="F674" s="7">
        <v>20.677009999999999</v>
      </c>
    </row>
    <row r="675" spans="1:6">
      <c r="A675" s="7">
        <v>214</v>
      </c>
      <c r="B675" s="7">
        <v>442500</v>
      </c>
      <c r="C675" s="7">
        <v>282500</v>
      </c>
      <c r="D675" s="7">
        <v>6</v>
      </c>
      <c r="E675" s="7">
        <v>35</v>
      </c>
      <c r="F675" s="7">
        <v>19.529599999999999</v>
      </c>
    </row>
    <row r="676" spans="1:6">
      <c r="A676" s="7">
        <v>214</v>
      </c>
      <c r="B676" s="7">
        <v>443500</v>
      </c>
      <c r="C676" s="7">
        <v>282500</v>
      </c>
      <c r="D676" s="7">
        <v>6</v>
      </c>
      <c r="E676" s="7">
        <v>35</v>
      </c>
      <c r="F676" s="7">
        <v>18.934889999999999</v>
      </c>
    </row>
    <row r="677" spans="1:6">
      <c r="A677" s="7">
        <v>214</v>
      </c>
      <c r="B677" s="7">
        <v>444500</v>
      </c>
      <c r="C677" s="7">
        <v>282500</v>
      </c>
      <c r="D677" s="7">
        <v>6</v>
      </c>
      <c r="E677" s="7">
        <v>35</v>
      </c>
      <c r="F677" s="7">
        <v>16.29589</v>
      </c>
    </row>
    <row r="678" spans="1:6">
      <c r="A678" s="7">
        <v>214</v>
      </c>
      <c r="B678" s="7">
        <v>445500</v>
      </c>
      <c r="C678" s="7">
        <v>282500</v>
      </c>
      <c r="D678" s="7">
        <v>6</v>
      </c>
      <c r="E678" s="7">
        <v>35</v>
      </c>
      <c r="F678" s="7">
        <v>14.34815</v>
      </c>
    </row>
    <row r="679" spans="1:6">
      <c r="A679" s="7">
        <v>214</v>
      </c>
      <c r="B679" s="7">
        <v>446500</v>
      </c>
      <c r="C679" s="7">
        <v>282500</v>
      </c>
      <c r="D679" s="7">
        <v>6</v>
      </c>
      <c r="E679" s="7">
        <v>35</v>
      </c>
      <c r="F679" s="7">
        <v>13.74025</v>
      </c>
    </row>
    <row r="680" spans="1:6">
      <c r="A680" s="7">
        <v>214</v>
      </c>
      <c r="B680" s="7">
        <v>447500</v>
      </c>
      <c r="C680" s="7">
        <v>282500</v>
      </c>
      <c r="D680" s="7">
        <v>6</v>
      </c>
      <c r="E680" s="7">
        <v>35</v>
      </c>
      <c r="F680" s="7">
        <v>12.85258</v>
      </c>
    </row>
    <row r="681" spans="1:6">
      <c r="A681" s="7">
        <v>214</v>
      </c>
      <c r="B681" s="7">
        <v>448500</v>
      </c>
      <c r="C681" s="7">
        <v>282500</v>
      </c>
      <c r="D681" s="7">
        <v>6</v>
      </c>
      <c r="E681" s="7">
        <v>35</v>
      </c>
      <c r="F681" s="7">
        <v>12.313890000000001</v>
      </c>
    </row>
    <row r="682" spans="1:6">
      <c r="A682" s="7">
        <v>214</v>
      </c>
      <c r="B682" s="7">
        <v>449500</v>
      </c>
      <c r="C682" s="7">
        <v>282500</v>
      </c>
      <c r="D682" s="7">
        <v>6</v>
      </c>
      <c r="E682" s="7">
        <v>35</v>
      </c>
      <c r="F682" s="7">
        <v>11.989789999999999</v>
      </c>
    </row>
    <row r="683" spans="1:6">
      <c r="A683" s="7">
        <v>214</v>
      </c>
      <c r="B683" s="7">
        <v>450500</v>
      </c>
      <c r="C683" s="7">
        <v>282500</v>
      </c>
      <c r="D683" s="7">
        <v>6</v>
      </c>
      <c r="E683" s="7">
        <v>35</v>
      </c>
      <c r="F683" s="7">
        <v>11.72714</v>
      </c>
    </row>
    <row r="684" spans="1:6">
      <c r="A684" s="7">
        <v>214</v>
      </c>
      <c r="B684" s="7">
        <v>451500</v>
      </c>
      <c r="C684" s="7">
        <v>282500</v>
      </c>
      <c r="D684" s="7">
        <v>6</v>
      </c>
      <c r="E684" s="7">
        <v>35</v>
      </c>
      <c r="F684" s="7">
        <v>12.24784</v>
      </c>
    </row>
    <row r="685" spans="1:6">
      <c r="A685" s="7">
        <v>214</v>
      </c>
      <c r="B685" s="7">
        <v>439500</v>
      </c>
      <c r="C685" s="7">
        <v>281500</v>
      </c>
      <c r="D685" s="7">
        <v>6</v>
      </c>
      <c r="E685" s="7">
        <v>35</v>
      </c>
      <c r="F685" s="7">
        <v>19.686869999999999</v>
      </c>
    </row>
    <row r="686" spans="1:6">
      <c r="A686" s="7">
        <v>214</v>
      </c>
      <c r="B686" s="7">
        <v>440500</v>
      </c>
      <c r="C686" s="7">
        <v>281500</v>
      </c>
      <c r="D686" s="7">
        <v>6</v>
      </c>
      <c r="E686" s="7">
        <v>35</v>
      </c>
      <c r="F686" s="7">
        <v>16.484100000000002</v>
      </c>
    </row>
    <row r="687" spans="1:6">
      <c r="A687" s="7">
        <v>214</v>
      </c>
      <c r="B687" s="7">
        <v>441500</v>
      </c>
      <c r="C687" s="7">
        <v>281500</v>
      </c>
      <c r="D687" s="7">
        <v>6</v>
      </c>
      <c r="E687" s="7">
        <v>35</v>
      </c>
      <c r="F687" s="7">
        <v>15.08263</v>
      </c>
    </row>
    <row r="688" spans="1:6">
      <c r="A688" s="7">
        <v>214</v>
      </c>
      <c r="B688" s="7">
        <v>442500</v>
      </c>
      <c r="C688" s="7">
        <v>281500</v>
      </c>
      <c r="D688" s="7">
        <v>6</v>
      </c>
      <c r="E688" s="7">
        <v>35</v>
      </c>
      <c r="F688" s="7">
        <v>14.419560000000001</v>
      </c>
    </row>
    <row r="689" spans="1:6">
      <c r="A689" s="7">
        <v>214</v>
      </c>
      <c r="B689" s="7">
        <v>443500</v>
      </c>
      <c r="C689" s="7">
        <v>281500</v>
      </c>
      <c r="D689" s="7">
        <v>6</v>
      </c>
      <c r="E689" s="7">
        <v>35</v>
      </c>
      <c r="F689" s="7">
        <v>13.675470000000001</v>
      </c>
    </row>
    <row r="690" spans="1:6">
      <c r="A690" s="7">
        <v>214</v>
      </c>
      <c r="B690" s="7">
        <v>444500</v>
      </c>
      <c r="C690" s="7">
        <v>281500</v>
      </c>
      <c r="D690" s="7">
        <v>6</v>
      </c>
      <c r="E690" s="7">
        <v>35</v>
      </c>
      <c r="F690" s="7">
        <v>16.457909999999998</v>
      </c>
    </row>
    <row r="691" spans="1:6">
      <c r="A691" s="7">
        <v>214</v>
      </c>
      <c r="B691" s="7">
        <v>445500</v>
      </c>
      <c r="C691" s="7">
        <v>281500</v>
      </c>
      <c r="D691" s="7">
        <v>6</v>
      </c>
      <c r="E691" s="7">
        <v>35</v>
      </c>
      <c r="F691" s="7">
        <v>18.51708</v>
      </c>
    </row>
    <row r="692" spans="1:6">
      <c r="A692" s="7">
        <v>214</v>
      </c>
      <c r="B692" s="7">
        <v>446500</v>
      </c>
      <c r="C692" s="7">
        <v>281500</v>
      </c>
      <c r="D692" s="7">
        <v>6</v>
      </c>
      <c r="E692" s="7">
        <v>35</v>
      </c>
      <c r="F692" s="7">
        <v>17.876760000000001</v>
      </c>
    </row>
    <row r="693" spans="1:6">
      <c r="A693" s="7">
        <v>214</v>
      </c>
      <c r="B693" s="7">
        <v>447500</v>
      </c>
      <c r="C693" s="7">
        <v>281500</v>
      </c>
      <c r="D693" s="7">
        <v>6</v>
      </c>
      <c r="E693" s="7">
        <v>35</v>
      </c>
      <c r="F693" s="7">
        <v>14.022349999999999</v>
      </c>
    </row>
    <row r="694" spans="1:6">
      <c r="A694" s="7">
        <v>214</v>
      </c>
      <c r="B694" s="7">
        <v>448500</v>
      </c>
      <c r="C694" s="7">
        <v>281500</v>
      </c>
      <c r="D694" s="7">
        <v>6</v>
      </c>
      <c r="E694" s="7">
        <v>35</v>
      </c>
      <c r="F694" s="7">
        <v>13.121370000000001</v>
      </c>
    </row>
    <row r="695" spans="1:6">
      <c r="A695" s="7">
        <v>214</v>
      </c>
      <c r="B695" s="7">
        <v>449500</v>
      </c>
      <c r="C695" s="7">
        <v>281500</v>
      </c>
      <c r="D695" s="7">
        <v>6</v>
      </c>
      <c r="E695" s="7">
        <v>35</v>
      </c>
      <c r="F695" s="7">
        <v>12.370100000000001</v>
      </c>
    </row>
    <row r="696" spans="1:6">
      <c r="A696" s="7">
        <v>214</v>
      </c>
      <c r="B696" s="7">
        <v>450500</v>
      </c>
      <c r="C696" s="7">
        <v>281500</v>
      </c>
      <c r="D696" s="7">
        <v>6</v>
      </c>
      <c r="E696" s="7">
        <v>35</v>
      </c>
      <c r="F696" s="7">
        <v>11.97157</v>
      </c>
    </row>
    <row r="697" spans="1:6">
      <c r="A697" s="7">
        <v>214</v>
      </c>
      <c r="B697" s="7">
        <v>451500</v>
      </c>
      <c r="C697" s="7">
        <v>281500</v>
      </c>
      <c r="D697" s="7">
        <v>6</v>
      </c>
      <c r="E697" s="7">
        <v>35</v>
      </c>
      <c r="F697" s="7">
        <v>11.97522</v>
      </c>
    </row>
    <row r="698" spans="1:6">
      <c r="A698" s="7">
        <v>214</v>
      </c>
      <c r="B698" s="7">
        <v>439500</v>
      </c>
      <c r="C698" s="7">
        <v>280500</v>
      </c>
      <c r="D698" s="7">
        <v>6</v>
      </c>
      <c r="E698" s="7">
        <v>35</v>
      </c>
      <c r="F698" s="7">
        <v>16.131329999999998</v>
      </c>
    </row>
    <row r="699" spans="1:6">
      <c r="A699" s="7">
        <v>214</v>
      </c>
      <c r="B699" s="7">
        <v>440500</v>
      </c>
      <c r="C699" s="7">
        <v>280500</v>
      </c>
      <c r="D699" s="7">
        <v>6</v>
      </c>
      <c r="E699" s="7">
        <v>35</v>
      </c>
      <c r="F699" s="7">
        <v>14.46367</v>
      </c>
    </row>
    <row r="700" spans="1:6">
      <c r="A700" s="7">
        <v>214</v>
      </c>
      <c r="B700" s="7">
        <v>441500</v>
      </c>
      <c r="C700" s="7">
        <v>280500</v>
      </c>
      <c r="D700" s="7">
        <v>6</v>
      </c>
      <c r="E700" s="7">
        <v>35</v>
      </c>
      <c r="F700" s="7">
        <v>13.59259</v>
      </c>
    </row>
    <row r="701" spans="1:6">
      <c r="A701" s="7">
        <v>214</v>
      </c>
      <c r="B701" s="7">
        <v>442500</v>
      </c>
      <c r="C701" s="7">
        <v>280500</v>
      </c>
      <c r="D701" s="7">
        <v>6</v>
      </c>
      <c r="E701" s="7">
        <v>35</v>
      </c>
      <c r="F701" s="7">
        <v>13.54025</v>
      </c>
    </row>
    <row r="702" spans="1:6">
      <c r="A702" s="7">
        <v>214</v>
      </c>
      <c r="B702" s="7">
        <v>443500</v>
      </c>
      <c r="C702" s="7">
        <v>280500</v>
      </c>
      <c r="D702" s="7">
        <v>6</v>
      </c>
      <c r="E702" s="7">
        <v>35</v>
      </c>
      <c r="F702" s="7">
        <v>13.59867</v>
      </c>
    </row>
    <row r="703" spans="1:6">
      <c r="A703" s="7">
        <v>214</v>
      </c>
      <c r="B703" s="7">
        <v>444500</v>
      </c>
      <c r="C703" s="7">
        <v>280500</v>
      </c>
      <c r="D703" s="7">
        <v>6</v>
      </c>
      <c r="E703" s="7">
        <v>35</v>
      </c>
      <c r="F703" s="7">
        <v>12.99985</v>
      </c>
    </row>
    <row r="704" spans="1:6">
      <c r="A704" s="7">
        <v>214</v>
      </c>
      <c r="B704" s="7">
        <v>445500</v>
      </c>
      <c r="C704" s="7">
        <v>280500</v>
      </c>
      <c r="D704" s="7">
        <v>6</v>
      </c>
      <c r="E704" s="7">
        <v>35</v>
      </c>
      <c r="F704" s="7">
        <v>12.879960000000001</v>
      </c>
    </row>
    <row r="705" spans="1:6">
      <c r="A705" s="7">
        <v>214</v>
      </c>
      <c r="B705" s="7">
        <v>446500</v>
      </c>
      <c r="C705" s="7">
        <v>280500</v>
      </c>
      <c r="D705" s="7">
        <v>6</v>
      </c>
      <c r="E705" s="7">
        <v>35</v>
      </c>
      <c r="F705" s="7">
        <v>13.92977</v>
      </c>
    </row>
    <row r="706" spans="1:6">
      <c r="A706" s="7">
        <v>214</v>
      </c>
      <c r="B706" s="7">
        <v>447500</v>
      </c>
      <c r="C706" s="7">
        <v>280500</v>
      </c>
      <c r="D706" s="7">
        <v>6</v>
      </c>
      <c r="E706" s="7">
        <v>35</v>
      </c>
      <c r="F706" s="7">
        <v>18.324359999999999</v>
      </c>
    </row>
    <row r="707" spans="1:6">
      <c r="A707" s="7">
        <v>214</v>
      </c>
      <c r="B707" s="7">
        <v>448500</v>
      </c>
      <c r="C707" s="7">
        <v>280500</v>
      </c>
      <c r="D707" s="7">
        <v>6</v>
      </c>
      <c r="E707" s="7">
        <v>35</v>
      </c>
      <c r="F707" s="7">
        <v>16.467829999999999</v>
      </c>
    </row>
    <row r="708" spans="1:6">
      <c r="A708" s="7">
        <v>214</v>
      </c>
      <c r="B708" s="7">
        <v>449500</v>
      </c>
      <c r="C708" s="7">
        <v>280500</v>
      </c>
      <c r="D708" s="7">
        <v>6</v>
      </c>
      <c r="E708" s="7">
        <v>35</v>
      </c>
      <c r="F708" s="7">
        <v>13.366289999999999</v>
      </c>
    </row>
    <row r="709" spans="1:6">
      <c r="A709" s="7">
        <v>214</v>
      </c>
      <c r="B709" s="7">
        <v>450500</v>
      </c>
      <c r="C709" s="7">
        <v>280500</v>
      </c>
      <c r="D709" s="7">
        <v>6</v>
      </c>
      <c r="E709" s="7">
        <v>35</v>
      </c>
      <c r="F709" s="7">
        <v>13.16039</v>
      </c>
    </row>
    <row r="710" spans="1:6">
      <c r="A710" s="7">
        <v>214</v>
      </c>
      <c r="B710" s="7">
        <v>451500</v>
      </c>
      <c r="C710" s="7">
        <v>280500</v>
      </c>
      <c r="D710" s="7">
        <v>6</v>
      </c>
      <c r="E710" s="7">
        <v>35</v>
      </c>
      <c r="F710" s="7">
        <v>13.2311</v>
      </c>
    </row>
    <row r="711" spans="1:6">
      <c r="A711" s="7">
        <v>214</v>
      </c>
      <c r="B711" s="7">
        <v>452500</v>
      </c>
      <c r="C711" s="7">
        <v>280500</v>
      </c>
      <c r="D711" s="7">
        <v>6</v>
      </c>
      <c r="E711" s="7">
        <v>35</v>
      </c>
      <c r="F711" s="7">
        <v>14.32358</v>
      </c>
    </row>
    <row r="712" spans="1:6">
      <c r="A712" s="7">
        <v>214</v>
      </c>
      <c r="B712" s="7">
        <v>439500</v>
      </c>
      <c r="C712" s="7">
        <v>279500</v>
      </c>
      <c r="D712" s="7">
        <v>6</v>
      </c>
      <c r="E712" s="7">
        <v>35</v>
      </c>
      <c r="F712" s="7">
        <v>15.28994</v>
      </c>
    </row>
    <row r="713" spans="1:6">
      <c r="A713" s="7">
        <v>214</v>
      </c>
      <c r="B713" s="7">
        <v>440500</v>
      </c>
      <c r="C713" s="7">
        <v>279500</v>
      </c>
      <c r="D713" s="7">
        <v>6</v>
      </c>
      <c r="E713" s="7">
        <v>35</v>
      </c>
      <c r="F713" s="7">
        <v>14.04828</v>
      </c>
    </row>
    <row r="714" spans="1:6">
      <c r="A714" s="7">
        <v>214</v>
      </c>
      <c r="B714" s="7">
        <v>441500</v>
      </c>
      <c r="C714" s="7">
        <v>279500</v>
      </c>
      <c r="D714" s="7">
        <v>6</v>
      </c>
      <c r="E714" s="7">
        <v>35</v>
      </c>
      <c r="F714" s="7">
        <v>13.26366</v>
      </c>
    </row>
    <row r="715" spans="1:6">
      <c r="A715" s="7">
        <v>214</v>
      </c>
      <c r="B715" s="7">
        <v>442500</v>
      </c>
      <c r="C715" s="7">
        <v>279500</v>
      </c>
      <c r="D715" s="7">
        <v>6</v>
      </c>
      <c r="E715" s="7">
        <v>35</v>
      </c>
      <c r="F715" s="7">
        <v>12.91855</v>
      </c>
    </row>
    <row r="716" spans="1:6">
      <c r="A716" s="7">
        <v>214</v>
      </c>
      <c r="B716" s="7">
        <v>443500</v>
      </c>
      <c r="C716" s="7">
        <v>279500</v>
      </c>
      <c r="D716" s="7">
        <v>6</v>
      </c>
      <c r="E716" s="7">
        <v>35</v>
      </c>
      <c r="F716" s="7">
        <v>12.982430000000001</v>
      </c>
    </row>
    <row r="717" spans="1:6">
      <c r="A717" s="7">
        <v>214</v>
      </c>
      <c r="B717" s="7">
        <v>444500</v>
      </c>
      <c r="C717" s="7">
        <v>279500</v>
      </c>
      <c r="D717" s="7">
        <v>6</v>
      </c>
      <c r="E717" s="7">
        <v>35</v>
      </c>
      <c r="F717" s="7">
        <v>13.057639999999999</v>
      </c>
    </row>
    <row r="718" spans="1:6">
      <c r="A718" s="7">
        <v>214</v>
      </c>
      <c r="B718" s="7">
        <v>445500</v>
      </c>
      <c r="C718" s="7">
        <v>279500</v>
      </c>
      <c r="D718" s="7">
        <v>6</v>
      </c>
      <c r="E718" s="7">
        <v>35</v>
      </c>
      <c r="F718" s="7">
        <v>12.446059999999999</v>
      </c>
    </row>
    <row r="719" spans="1:6">
      <c r="A719" s="7">
        <v>214</v>
      </c>
      <c r="B719" s="7">
        <v>446500</v>
      </c>
      <c r="C719" s="7">
        <v>279500</v>
      </c>
      <c r="D719" s="7">
        <v>6</v>
      </c>
      <c r="E719" s="7">
        <v>35</v>
      </c>
      <c r="F719" s="7">
        <v>12.423450000000001</v>
      </c>
    </row>
    <row r="720" spans="1:6">
      <c r="A720" s="7">
        <v>214</v>
      </c>
      <c r="B720" s="7">
        <v>447500</v>
      </c>
      <c r="C720" s="7">
        <v>279500</v>
      </c>
      <c r="D720" s="7">
        <v>6</v>
      </c>
      <c r="E720" s="7">
        <v>35</v>
      </c>
      <c r="F720" s="7">
        <v>12.78411</v>
      </c>
    </row>
    <row r="721" spans="1:6">
      <c r="A721" s="7">
        <v>214</v>
      </c>
      <c r="B721" s="7">
        <v>448500</v>
      </c>
      <c r="C721" s="7">
        <v>279500</v>
      </c>
      <c r="D721" s="7">
        <v>6</v>
      </c>
      <c r="E721" s="7">
        <v>35</v>
      </c>
      <c r="F721" s="7">
        <v>14.91032</v>
      </c>
    </row>
    <row r="722" spans="1:6">
      <c r="A722" s="7">
        <v>214</v>
      </c>
      <c r="B722" s="7">
        <v>449500</v>
      </c>
      <c r="C722" s="7">
        <v>279500</v>
      </c>
      <c r="D722" s="7">
        <v>6</v>
      </c>
      <c r="E722" s="7">
        <v>35</v>
      </c>
      <c r="F722" s="7">
        <v>17.892690000000002</v>
      </c>
    </row>
    <row r="723" spans="1:6">
      <c r="A723" s="7">
        <v>214</v>
      </c>
      <c r="B723" s="7">
        <v>450500</v>
      </c>
      <c r="C723" s="7">
        <v>279500</v>
      </c>
      <c r="D723" s="7">
        <v>6</v>
      </c>
      <c r="E723" s="7">
        <v>35</v>
      </c>
      <c r="F723" s="7">
        <v>17.321290000000001</v>
      </c>
    </row>
    <row r="724" spans="1:6">
      <c r="A724" s="7">
        <v>214</v>
      </c>
      <c r="B724" s="7">
        <v>451500</v>
      </c>
      <c r="C724" s="7">
        <v>279500</v>
      </c>
      <c r="D724" s="7">
        <v>6</v>
      </c>
      <c r="E724" s="7">
        <v>35</v>
      </c>
      <c r="F724" s="7">
        <v>18.282060000000001</v>
      </c>
    </row>
    <row r="725" spans="1:6">
      <c r="A725" s="7">
        <v>214</v>
      </c>
      <c r="B725" s="7">
        <v>452500</v>
      </c>
      <c r="C725" s="7">
        <v>279500</v>
      </c>
      <c r="D725" s="7">
        <v>6</v>
      </c>
      <c r="E725" s="7">
        <v>35</v>
      </c>
      <c r="F725" s="7">
        <v>17.542680000000001</v>
      </c>
    </row>
    <row r="726" spans="1:6">
      <c r="A726" s="7">
        <v>214</v>
      </c>
      <c r="B726" s="7">
        <v>453500</v>
      </c>
      <c r="C726" s="7">
        <v>279500</v>
      </c>
      <c r="D726" s="7">
        <v>6</v>
      </c>
      <c r="E726" s="7">
        <v>35</v>
      </c>
      <c r="F726" s="7">
        <v>15.23118</v>
      </c>
    </row>
    <row r="727" spans="1:6">
      <c r="A727" s="7">
        <v>214</v>
      </c>
      <c r="B727" s="7">
        <v>439500</v>
      </c>
      <c r="C727" s="7">
        <v>278500</v>
      </c>
      <c r="D727" s="7">
        <v>6</v>
      </c>
      <c r="E727" s="7">
        <v>35</v>
      </c>
      <c r="F727" s="7">
        <v>15.623329999999999</v>
      </c>
    </row>
    <row r="728" spans="1:6">
      <c r="A728" s="7">
        <v>214</v>
      </c>
      <c r="B728" s="7">
        <v>440500</v>
      </c>
      <c r="C728" s="7">
        <v>278500</v>
      </c>
      <c r="D728" s="7">
        <v>6</v>
      </c>
      <c r="E728" s="7">
        <v>35</v>
      </c>
      <c r="F728" s="7">
        <v>13.742459999999999</v>
      </c>
    </row>
    <row r="729" spans="1:6">
      <c r="A729" s="7">
        <v>214</v>
      </c>
      <c r="B729" s="7">
        <v>441500</v>
      </c>
      <c r="C729" s="7">
        <v>278500</v>
      </c>
      <c r="D729" s="7">
        <v>6</v>
      </c>
      <c r="E729" s="7">
        <v>35</v>
      </c>
      <c r="F729" s="7">
        <v>12.83437</v>
      </c>
    </row>
    <row r="730" spans="1:6">
      <c r="A730" s="7">
        <v>214</v>
      </c>
      <c r="B730" s="7">
        <v>442500</v>
      </c>
      <c r="C730" s="7">
        <v>278500</v>
      </c>
      <c r="D730" s="7">
        <v>6</v>
      </c>
      <c r="E730" s="7">
        <v>35</v>
      </c>
      <c r="F730" s="7">
        <v>12.394450000000001</v>
      </c>
    </row>
    <row r="731" spans="1:6">
      <c r="A731" s="7">
        <v>214</v>
      </c>
      <c r="B731" s="7">
        <v>443500</v>
      </c>
      <c r="C731" s="7">
        <v>278500</v>
      </c>
      <c r="D731" s="7">
        <v>6</v>
      </c>
      <c r="E731" s="7">
        <v>35</v>
      </c>
      <c r="F731" s="7">
        <v>12.30842</v>
      </c>
    </row>
    <row r="732" spans="1:6">
      <c r="A732" s="7">
        <v>214</v>
      </c>
      <c r="B732" s="7">
        <v>444500</v>
      </c>
      <c r="C732" s="7">
        <v>278500</v>
      </c>
      <c r="D732" s="7">
        <v>6</v>
      </c>
      <c r="E732" s="7">
        <v>35</v>
      </c>
      <c r="F732" s="7">
        <v>12.149139999999999</v>
      </c>
    </row>
    <row r="733" spans="1:6">
      <c r="A733" s="7">
        <v>214</v>
      </c>
      <c r="B733" s="7">
        <v>445500</v>
      </c>
      <c r="C733" s="7">
        <v>278500</v>
      </c>
      <c r="D733" s="7">
        <v>6</v>
      </c>
      <c r="E733" s="7">
        <v>35</v>
      </c>
      <c r="F733" s="7">
        <v>12.82114</v>
      </c>
    </row>
    <row r="734" spans="1:6">
      <c r="A734" s="7">
        <v>214</v>
      </c>
      <c r="B734" s="7">
        <v>446500</v>
      </c>
      <c r="C734" s="7">
        <v>278500</v>
      </c>
      <c r="D734" s="7">
        <v>6</v>
      </c>
      <c r="E734" s="7">
        <v>35</v>
      </c>
      <c r="F734" s="7">
        <v>12.215249999999999</v>
      </c>
    </row>
    <row r="735" spans="1:6">
      <c r="A735" s="7">
        <v>214</v>
      </c>
      <c r="B735" s="7">
        <v>447500</v>
      </c>
      <c r="C735" s="7">
        <v>278500</v>
      </c>
      <c r="D735" s="7">
        <v>6</v>
      </c>
      <c r="E735" s="7">
        <v>35</v>
      </c>
      <c r="F735" s="7">
        <v>12.39776</v>
      </c>
    </row>
    <row r="736" spans="1:6">
      <c r="A736" s="7">
        <v>214</v>
      </c>
      <c r="B736" s="7">
        <v>448500</v>
      </c>
      <c r="C736" s="7">
        <v>278500</v>
      </c>
      <c r="D736" s="7">
        <v>6</v>
      </c>
      <c r="E736" s="7">
        <v>35</v>
      </c>
      <c r="F736" s="7">
        <v>12.71138</v>
      </c>
    </row>
    <row r="737" spans="1:6">
      <c r="A737" s="7">
        <v>214</v>
      </c>
      <c r="B737" s="7">
        <v>449500</v>
      </c>
      <c r="C737" s="7">
        <v>278500</v>
      </c>
      <c r="D737" s="7">
        <v>6</v>
      </c>
      <c r="E737" s="7">
        <v>35</v>
      </c>
      <c r="F737" s="7">
        <v>13.39794</v>
      </c>
    </row>
    <row r="738" spans="1:6">
      <c r="A738" s="7">
        <v>214</v>
      </c>
      <c r="B738" s="7">
        <v>450500</v>
      </c>
      <c r="C738" s="7">
        <v>278500</v>
      </c>
      <c r="D738" s="7">
        <v>6</v>
      </c>
      <c r="E738" s="7">
        <v>35</v>
      </c>
      <c r="F738" s="7">
        <v>14.125920000000001</v>
      </c>
    </row>
    <row r="739" spans="1:6">
      <c r="A739" s="7">
        <v>214</v>
      </c>
      <c r="B739" s="7">
        <v>451500</v>
      </c>
      <c r="C739" s="7">
        <v>278500</v>
      </c>
      <c r="D739" s="7">
        <v>6</v>
      </c>
      <c r="E739" s="7">
        <v>35</v>
      </c>
      <c r="F739" s="7">
        <v>15.486499999999999</v>
      </c>
    </row>
    <row r="740" spans="1:6">
      <c r="A740" s="7">
        <v>214</v>
      </c>
      <c r="B740" s="7">
        <v>452500</v>
      </c>
      <c r="C740" s="7">
        <v>278500</v>
      </c>
      <c r="D740" s="7">
        <v>6</v>
      </c>
      <c r="E740" s="7">
        <v>35</v>
      </c>
      <c r="F740" s="7">
        <v>13.66511</v>
      </c>
    </row>
    <row r="741" spans="1:6">
      <c r="A741" s="7">
        <v>214</v>
      </c>
      <c r="B741" s="7">
        <v>453500</v>
      </c>
      <c r="C741" s="7">
        <v>278500</v>
      </c>
      <c r="D741" s="7">
        <v>6</v>
      </c>
      <c r="E741" s="7">
        <v>35</v>
      </c>
      <c r="F741" s="7">
        <v>16.24785</v>
      </c>
    </row>
    <row r="742" spans="1:6">
      <c r="A742" s="7">
        <v>214</v>
      </c>
      <c r="B742" s="7">
        <v>439500</v>
      </c>
      <c r="C742" s="7">
        <v>277500</v>
      </c>
      <c r="D742" s="7">
        <v>6</v>
      </c>
      <c r="E742" s="7">
        <v>35</v>
      </c>
      <c r="F742" s="7">
        <v>15.75257</v>
      </c>
    </row>
    <row r="743" spans="1:6">
      <c r="A743" s="7">
        <v>214</v>
      </c>
      <c r="B743" s="7">
        <v>440500</v>
      </c>
      <c r="C743" s="7">
        <v>277500</v>
      </c>
      <c r="D743" s="7">
        <v>6</v>
      </c>
      <c r="E743" s="7">
        <v>35</v>
      </c>
      <c r="F743" s="7">
        <v>13.785209999999999</v>
      </c>
    </row>
    <row r="744" spans="1:6">
      <c r="A744" s="7">
        <v>214</v>
      </c>
      <c r="B744" s="7">
        <v>441500</v>
      </c>
      <c r="C744" s="7">
        <v>277500</v>
      </c>
      <c r="D744" s="7">
        <v>6</v>
      </c>
      <c r="E744" s="7">
        <v>35</v>
      </c>
      <c r="F744" s="7">
        <v>12.632389999999999</v>
      </c>
    </row>
    <row r="745" spans="1:6">
      <c r="A745" s="7">
        <v>214</v>
      </c>
      <c r="B745" s="7">
        <v>442500</v>
      </c>
      <c r="C745" s="7">
        <v>277500</v>
      </c>
      <c r="D745" s="7">
        <v>6</v>
      </c>
      <c r="E745" s="7">
        <v>35</v>
      </c>
      <c r="F745" s="7">
        <v>12.42501</v>
      </c>
    </row>
    <row r="746" spans="1:6">
      <c r="A746" s="7">
        <v>214</v>
      </c>
      <c r="B746" s="7">
        <v>443500</v>
      </c>
      <c r="C746" s="7">
        <v>277500</v>
      </c>
      <c r="D746" s="7">
        <v>6</v>
      </c>
      <c r="E746" s="7">
        <v>35</v>
      </c>
      <c r="F746" s="7">
        <v>12.128769999999999</v>
      </c>
    </row>
    <row r="747" spans="1:6">
      <c r="A747" s="7">
        <v>214</v>
      </c>
      <c r="B747" s="7">
        <v>444500</v>
      </c>
      <c r="C747" s="7">
        <v>277500</v>
      </c>
      <c r="D747" s="7">
        <v>6</v>
      </c>
      <c r="E747" s="7">
        <v>35</v>
      </c>
      <c r="F747" s="7">
        <v>11.876749999999999</v>
      </c>
    </row>
    <row r="748" spans="1:6">
      <c r="A748" s="7">
        <v>214</v>
      </c>
      <c r="B748" s="7">
        <v>445500</v>
      </c>
      <c r="C748" s="7">
        <v>277500</v>
      </c>
      <c r="D748" s="7">
        <v>6</v>
      </c>
      <c r="E748" s="7">
        <v>35</v>
      </c>
      <c r="F748" s="7">
        <v>11.935040000000001</v>
      </c>
    </row>
    <row r="749" spans="1:6">
      <c r="A749" s="7">
        <v>214</v>
      </c>
      <c r="B749" s="7">
        <v>446500</v>
      </c>
      <c r="C749" s="7">
        <v>277500</v>
      </c>
      <c r="D749" s="7">
        <v>6</v>
      </c>
      <c r="E749" s="7">
        <v>35</v>
      </c>
      <c r="F749" s="7">
        <v>12.694739999999999</v>
      </c>
    </row>
    <row r="750" spans="1:6">
      <c r="A750" s="7">
        <v>214</v>
      </c>
      <c r="B750" s="7">
        <v>447500</v>
      </c>
      <c r="C750" s="7">
        <v>277500</v>
      </c>
      <c r="D750" s="7">
        <v>6</v>
      </c>
      <c r="E750" s="7">
        <v>35</v>
      </c>
      <c r="F750" s="7">
        <v>12.434760000000001</v>
      </c>
    </row>
    <row r="751" spans="1:6">
      <c r="A751" s="7">
        <v>214</v>
      </c>
      <c r="B751" s="7">
        <v>448500</v>
      </c>
      <c r="C751" s="7">
        <v>277500</v>
      </c>
      <c r="D751" s="7">
        <v>6</v>
      </c>
      <c r="E751" s="7">
        <v>35</v>
      </c>
      <c r="F751" s="7">
        <v>12.739089999999999</v>
      </c>
    </row>
    <row r="752" spans="1:6">
      <c r="A752" s="7">
        <v>214</v>
      </c>
      <c r="B752" s="7">
        <v>449500</v>
      </c>
      <c r="C752" s="7">
        <v>277500</v>
      </c>
      <c r="D752" s="7">
        <v>6</v>
      </c>
      <c r="E752" s="7">
        <v>35</v>
      </c>
      <c r="F752" s="7">
        <v>16.023489999999999</v>
      </c>
    </row>
    <row r="753" spans="1:6">
      <c r="A753" s="7">
        <v>214</v>
      </c>
      <c r="B753" s="7">
        <v>450500</v>
      </c>
      <c r="C753" s="7">
        <v>277500</v>
      </c>
      <c r="D753" s="7">
        <v>6</v>
      </c>
      <c r="E753" s="7">
        <v>35</v>
      </c>
      <c r="F753" s="7">
        <v>17.291160000000001</v>
      </c>
    </row>
    <row r="754" spans="1:6">
      <c r="A754" s="7">
        <v>214</v>
      </c>
      <c r="B754" s="7">
        <v>451500</v>
      </c>
      <c r="C754" s="7">
        <v>277500</v>
      </c>
      <c r="D754" s="7">
        <v>6</v>
      </c>
      <c r="E754" s="7">
        <v>35</v>
      </c>
      <c r="F754" s="7">
        <v>15.9251</v>
      </c>
    </row>
    <row r="755" spans="1:6">
      <c r="A755" s="7">
        <v>214</v>
      </c>
      <c r="B755" s="7">
        <v>452500</v>
      </c>
      <c r="C755" s="7">
        <v>277500</v>
      </c>
      <c r="D755" s="7">
        <v>6</v>
      </c>
      <c r="E755" s="7">
        <v>35</v>
      </c>
      <c r="F755" s="7">
        <v>14.02337</v>
      </c>
    </row>
    <row r="756" spans="1:6">
      <c r="A756" s="7">
        <v>214</v>
      </c>
      <c r="B756" s="7">
        <v>453500</v>
      </c>
      <c r="C756" s="7">
        <v>277500</v>
      </c>
      <c r="D756" s="7">
        <v>6</v>
      </c>
      <c r="E756" s="7">
        <v>35</v>
      </c>
      <c r="F756" s="7">
        <v>12.715680000000001</v>
      </c>
    </row>
    <row r="757" spans="1:6">
      <c r="A757" s="7">
        <v>214</v>
      </c>
      <c r="B757" s="7">
        <v>454500</v>
      </c>
      <c r="C757" s="7">
        <v>277500</v>
      </c>
      <c r="D757" s="7">
        <v>6</v>
      </c>
      <c r="E757" s="7">
        <v>35</v>
      </c>
      <c r="F757" s="7">
        <v>12.89906</v>
      </c>
    </row>
    <row r="758" spans="1:6">
      <c r="A758" s="7">
        <v>214</v>
      </c>
      <c r="B758" s="7">
        <v>438500</v>
      </c>
      <c r="C758" s="7">
        <v>276500</v>
      </c>
      <c r="D758" s="7">
        <v>6</v>
      </c>
      <c r="E758" s="7">
        <v>35</v>
      </c>
      <c r="F758" s="7">
        <v>15.54142</v>
      </c>
    </row>
    <row r="759" spans="1:6">
      <c r="A759" s="7">
        <v>214</v>
      </c>
      <c r="B759" s="7">
        <v>439500</v>
      </c>
      <c r="C759" s="7">
        <v>276500</v>
      </c>
      <c r="D759" s="7">
        <v>6</v>
      </c>
      <c r="E759" s="7">
        <v>35</v>
      </c>
      <c r="F759" s="7">
        <v>13.55452</v>
      </c>
    </row>
    <row r="760" spans="1:6">
      <c r="A760" s="7">
        <v>214</v>
      </c>
      <c r="B760" s="7">
        <v>440500</v>
      </c>
      <c r="C760" s="7">
        <v>276500</v>
      </c>
      <c r="D760" s="7">
        <v>6</v>
      </c>
      <c r="E760" s="7">
        <v>35</v>
      </c>
      <c r="F760" s="7">
        <v>13.19102</v>
      </c>
    </row>
    <row r="761" spans="1:6">
      <c r="A761" s="7">
        <v>214</v>
      </c>
      <c r="B761" s="7">
        <v>441500</v>
      </c>
      <c r="C761" s="7">
        <v>276500</v>
      </c>
      <c r="D761" s="7">
        <v>6</v>
      </c>
      <c r="E761" s="7">
        <v>35</v>
      </c>
      <c r="F761" s="7">
        <v>12.85375</v>
      </c>
    </row>
    <row r="762" spans="1:6">
      <c r="A762" s="7">
        <v>214</v>
      </c>
      <c r="B762" s="7">
        <v>442500</v>
      </c>
      <c r="C762" s="7">
        <v>276500</v>
      </c>
      <c r="D762" s="7">
        <v>6</v>
      </c>
      <c r="E762" s="7">
        <v>35</v>
      </c>
      <c r="F762" s="7">
        <v>12.521559999999999</v>
      </c>
    </row>
    <row r="763" spans="1:6">
      <c r="A763" s="7">
        <v>214</v>
      </c>
      <c r="B763" s="7">
        <v>443500</v>
      </c>
      <c r="C763" s="7">
        <v>276500</v>
      </c>
      <c r="D763" s="7">
        <v>6</v>
      </c>
      <c r="E763" s="7">
        <v>35</v>
      </c>
      <c r="F763" s="7">
        <v>12.18666</v>
      </c>
    </row>
    <row r="764" spans="1:6">
      <c r="A764" s="7">
        <v>214</v>
      </c>
      <c r="B764" s="7">
        <v>444500</v>
      </c>
      <c r="C764" s="7">
        <v>276500</v>
      </c>
      <c r="D764" s="7">
        <v>6</v>
      </c>
      <c r="E764" s="7">
        <v>35</v>
      </c>
      <c r="F764" s="7">
        <v>12.152060000000001</v>
      </c>
    </row>
    <row r="765" spans="1:6">
      <c r="A765" s="7">
        <v>214</v>
      </c>
      <c r="B765" s="7">
        <v>445500</v>
      </c>
      <c r="C765" s="7">
        <v>276500</v>
      </c>
      <c r="D765" s="7">
        <v>6</v>
      </c>
      <c r="E765" s="7">
        <v>35</v>
      </c>
      <c r="F765" s="7">
        <v>11.839740000000001</v>
      </c>
    </row>
    <row r="766" spans="1:6">
      <c r="A766" s="7">
        <v>214</v>
      </c>
      <c r="B766" s="7">
        <v>446500</v>
      </c>
      <c r="C766" s="7">
        <v>276500</v>
      </c>
      <c r="D766" s="7">
        <v>6</v>
      </c>
      <c r="E766" s="7">
        <v>35</v>
      </c>
      <c r="F766" s="7">
        <v>11.892749999999999</v>
      </c>
    </row>
    <row r="767" spans="1:6">
      <c r="A767" s="7">
        <v>214</v>
      </c>
      <c r="B767" s="7">
        <v>447500</v>
      </c>
      <c r="C767" s="7">
        <v>276500</v>
      </c>
      <c r="D767" s="7">
        <v>6</v>
      </c>
      <c r="E767" s="7">
        <v>35</v>
      </c>
      <c r="F767" s="7">
        <v>13.2334</v>
      </c>
    </row>
    <row r="768" spans="1:6">
      <c r="A768" s="7">
        <v>214</v>
      </c>
      <c r="B768" s="7">
        <v>448500</v>
      </c>
      <c r="C768" s="7">
        <v>276500</v>
      </c>
      <c r="D768" s="7">
        <v>6</v>
      </c>
      <c r="E768" s="7">
        <v>35</v>
      </c>
      <c r="F768" s="7">
        <v>12.856669999999999</v>
      </c>
    </row>
    <row r="769" spans="1:6">
      <c r="A769" s="7">
        <v>214</v>
      </c>
      <c r="B769" s="7">
        <v>449500</v>
      </c>
      <c r="C769" s="7">
        <v>276500</v>
      </c>
      <c r="D769" s="7">
        <v>6</v>
      </c>
      <c r="E769" s="7">
        <v>35</v>
      </c>
      <c r="F769" s="7">
        <v>17.522120000000001</v>
      </c>
    </row>
    <row r="770" spans="1:6">
      <c r="A770" s="7">
        <v>214</v>
      </c>
      <c r="B770" s="7">
        <v>450500</v>
      </c>
      <c r="C770" s="7">
        <v>276500</v>
      </c>
      <c r="D770" s="7">
        <v>6</v>
      </c>
      <c r="E770" s="7">
        <v>35</v>
      </c>
      <c r="F770" s="7">
        <v>18.38467</v>
      </c>
    </row>
    <row r="771" spans="1:6">
      <c r="A771" s="7">
        <v>214</v>
      </c>
      <c r="B771" s="7">
        <v>451500</v>
      </c>
      <c r="C771" s="7">
        <v>276500</v>
      </c>
      <c r="D771" s="7">
        <v>6</v>
      </c>
      <c r="E771" s="7">
        <v>35</v>
      </c>
      <c r="F771" s="7">
        <v>17.992319999999999</v>
      </c>
    </row>
    <row r="772" spans="1:6">
      <c r="A772" s="7">
        <v>214</v>
      </c>
      <c r="B772" s="7">
        <v>452500</v>
      </c>
      <c r="C772" s="7">
        <v>276500</v>
      </c>
      <c r="D772" s="7">
        <v>6</v>
      </c>
      <c r="E772" s="7">
        <v>35</v>
      </c>
      <c r="F772" s="7">
        <v>13.859769999999999</v>
      </c>
    </row>
    <row r="773" spans="1:6">
      <c r="A773" s="7">
        <v>214</v>
      </c>
      <c r="B773" s="7">
        <v>453500</v>
      </c>
      <c r="C773" s="7">
        <v>276500</v>
      </c>
      <c r="D773" s="7">
        <v>6</v>
      </c>
      <c r="E773" s="7">
        <v>35</v>
      </c>
      <c r="F773" s="7">
        <v>12.34371</v>
      </c>
    </row>
    <row r="774" spans="1:6">
      <c r="A774" s="7">
        <v>214</v>
      </c>
      <c r="B774" s="7">
        <v>454500</v>
      </c>
      <c r="C774" s="7">
        <v>276500</v>
      </c>
      <c r="D774" s="7">
        <v>6</v>
      </c>
      <c r="E774" s="7">
        <v>35</v>
      </c>
      <c r="F774" s="7">
        <v>11.986750000000001</v>
      </c>
    </row>
    <row r="775" spans="1:6">
      <c r="A775" s="7">
        <v>214</v>
      </c>
      <c r="B775" s="7">
        <v>437500</v>
      </c>
      <c r="C775" s="7">
        <v>275500</v>
      </c>
      <c r="D775" s="7">
        <v>6</v>
      </c>
      <c r="E775" s="7">
        <v>35</v>
      </c>
      <c r="F775" s="7">
        <v>16.07244</v>
      </c>
    </row>
    <row r="776" spans="1:6">
      <c r="A776" s="7">
        <v>214</v>
      </c>
      <c r="B776" s="7">
        <v>438500</v>
      </c>
      <c r="C776" s="7">
        <v>275500</v>
      </c>
      <c r="D776" s="7">
        <v>6</v>
      </c>
      <c r="E776" s="7">
        <v>35</v>
      </c>
      <c r="F776" s="7">
        <v>13.83333</v>
      </c>
    </row>
    <row r="777" spans="1:6">
      <c r="A777" s="7">
        <v>214</v>
      </c>
      <c r="B777" s="7">
        <v>439500</v>
      </c>
      <c r="C777" s="7">
        <v>275500</v>
      </c>
      <c r="D777" s="7">
        <v>6</v>
      </c>
      <c r="E777" s="7">
        <v>35</v>
      </c>
      <c r="F777" s="7">
        <v>13.040660000000001</v>
      </c>
    </row>
    <row r="778" spans="1:6">
      <c r="A778" s="7">
        <v>214</v>
      </c>
      <c r="B778" s="7">
        <v>440500</v>
      </c>
      <c r="C778" s="7">
        <v>275500</v>
      </c>
      <c r="D778" s="7">
        <v>6</v>
      </c>
      <c r="E778" s="7">
        <v>35</v>
      </c>
      <c r="F778" s="7">
        <v>12.611409999999999</v>
      </c>
    </row>
    <row r="779" spans="1:6">
      <c r="A779" s="7">
        <v>214</v>
      </c>
      <c r="B779" s="7">
        <v>441500</v>
      </c>
      <c r="C779" s="7">
        <v>275500</v>
      </c>
      <c r="D779" s="7">
        <v>6</v>
      </c>
      <c r="E779" s="7">
        <v>35</v>
      </c>
      <c r="F779" s="7">
        <v>12.52314</v>
      </c>
    </row>
    <row r="780" spans="1:6">
      <c r="A780" s="7">
        <v>214</v>
      </c>
      <c r="B780" s="7">
        <v>442500</v>
      </c>
      <c r="C780" s="7">
        <v>275500</v>
      </c>
      <c r="D780" s="7">
        <v>6</v>
      </c>
      <c r="E780" s="7">
        <v>35</v>
      </c>
      <c r="F780" s="7">
        <v>12.09639</v>
      </c>
    </row>
    <row r="781" spans="1:6">
      <c r="A781" s="7">
        <v>214</v>
      </c>
      <c r="B781" s="7">
        <v>443500</v>
      </c>
      <c r="C781" s="7">
        <v>275500</v>
      </c>
      <c r="D781" s="7">
        <v>6</v>
      </c>
      <c r="E781" s="7">
        <v>35</v>
      </c>
      <c r="F781" s="7">
        <v>11.515829999999999</v>
      </c>
    </row>
    <row r="782" spans="1:6">
      <c r="A782" s="7">
        <v>214</v>
      </c>
      <c r="B782" s="7">
        <v>444500</v>
      </c>
      <c r="C782" s="7">
        <v>275500</v>
      </c>
      <c r="D782" s="7">
        <v>6</v>
      </c>
      <c r="E782" s="7">
        <v>35</v>
      </c>
      <c r="F782" s="7">
        <v>11.57596</v>
      </c>
    </row>
    <row r="783" spans="1:6">
      <c r="A783" s="7">
        <v>214</v>
      </c>
      <c r="B783" s="7">
        <v>445500</v>
      </c>
      <c r="C783" s="7">
        <v>275500</v>
      </c>
      <c r="D783" s="7">
        <v>6</v>
      </c>
      <c r="E783" s="7">
        <v>35</v>
      </c>
      <c r="F783" s="7">
        <v>12.02337</v>
      </c>
    </row>
    <row r="784" spans="1:6">
      <c r="A784" s="7">
        <v>214</v>
      </c>
      <c r="B784" s="7">
        <v>446500</v>
      </c>
      <c r="C784" s="7">
        <v>275500</v>
      </c>
      <c r="D784" s="7">
        <v>6</v>
      </c>
      <c r="E784" s="7">
        <v>35</v>
      </c>
      <c r="F784" s="7">
        <v>12.128959999999999</v>
      </c>
    </row>
    <row r="785" spans="1:6">
      <c r="A785" s="7">
        <v>214</v>
      </c>
      <c r="B785" s="7">
        <v>447500</v>
      </c>
      <c r="C785" s="7">
        <v>275500</v>
      </c>
      <c r="D785" s="7">
        <v>6</v>
      </c>
      <c r="E785" s="7">
        <v>35</v>
      </c>
      <c r="F785" s="7">
        <v>13.143230000000001</v>
      </c>
    </row>
    <row r="786" spans="1:6">
      <c r="A786" s="7">
        <v>214</v>
      </c>
      <c r="B786" s="7">
        <v>448500</v>
      </c>
      <c r="C786" s="7">
        <v>275500</v>
      </c>
      <c r="D786" s="7">
        <v>6</v>
      </c>
      <c r="E786" s="7">
        <v>35</v>
      </c>
      <c r="F786" s="7">
        <v>15.531750000000001</v>
      </c>
    </row>
    <row r="787" spans="1:6">
      <c r="A787" s="7">
        <v>214</v>
      </c>
      <c r="B787" s="7">
        <v>449500</v>
      </c>
      <c r="C787" s="7">
        <v>275500</v>
      </c>
      <c r="D787" s="7">
        <v>6</v>
      </c>
      <c r="E787" s="7">
        <v>35</v>
      </c>
      <c r="F787" s="7">
        <v>16.4282</v>
      </c>
    </row>
    <row r="788" spans="1:6">
      <c r="A788" s="7">
        <v>214</v>
      </c>
      <c r="B788" s="7">
        <v>450500</v>
      </c>
      <c r="C788" s="7">
        <v>275500</v>
      </c>
      <c r="D788" s="7">
        <v>6</v>
      </c>
      <c r="E788" s="7">
        <v>35</v>
      </c>
      <c r="F788" s="7">
        <v>21.379650000000002</v>
      </c>
    </row>
    <row r="789" spans="1:6">
      <c r="A789" s="7">
        <v>214</v>
      </c>
      <c r="B789" s="7">
        <v>451500</v>
      </c>
      <c r="C789" s="7">
        <v>275500</v>
      </c>
      <c r="D789" s="7">
        <v>6</v>
      </c>
      <c r="E789" s="7">
        <v>35</v>
      </c>
      <c r="F789" s="7">
        <v>16.40729</v>
      </c>
    </row>
    <row r="790" spans="1:6">
      <c r="A790" s="7">
        <v>214</v>
      </c>
      <c r="B790" s="7">
        <v>452500</v>
      </c>
      <c r="C790" s="7">
        <v>275500</v>
      </c>
      <c r="D790" s="7">
        <v>6</v>
      </c>
      <c r="E790" s="7">
        <v>35</v>
      </c>
      <c r="F790" s="7">
        <v>12.91391</v>
      </c>
    </row>
    <row r="791" spans="1:6">
      <c r="A791" s="7">
        <v>214</v>
      </c>
      <c r="B791" s="7">
        <v>453500</v>
      </c>
      <c r="C791" s="7">
        <v>275500</v>
      </c>
      <c r="D791" s="7">
        <v>6</v>
      </c>
      <c r="E791" s="7">
        <v>35</v>
      </c>
      <c r="F791" s="7">
        <v>12.20623</v>
      </c>
    </row>
    <row r="792" spans="1:6">
      <c r="A792" s="7">
        <v>214</v>
      </c>
      <c r="B792" s="7">
        <v>454500</v>
      </c>
      <c r="C792" s="7">
        <v>275500</v>
      </c>
      <c r="D792" s="7">
        <v>6</v>
      </c>
      <c r="E792" s="7">
        <v>35</v>
      </c>
      <c r="F792" s="7">
        <v>11.61271</v>
      </c>
    </row>
    <row r="793" spans="1:6">
      <c r="A793" s="7">
        <v>214</v>
      </c>
      <c r="B793" s="7">
        <v>455500</v>
      </c>
      <c r="C793" s="7">
        <v>275500</v>
      </c>
      <c r="D793" s="7">
        <v>6</v>
      </c>
      <c r="E793" s="7">
        <v>35</v>
      </c>
      <c r="F793" s="7">
        <v>12.310790000000001</v>
      </c>
    </row>
    <row r="794" spans="1:6">
      <c r="A794" s="7">
        <v>214</v>
      </c>
      <c r="B794" s="7">
        <v>437500</v>
      </c>
      <c r="C794" s="7">
        <v>274500</v>
      </c>
      <c r="D794" s="7">
        <v>6</v>
      </c>
      <c r="E794" s="7">
        <v>35</v>
      </c>
      <c r="F794" s="7">
        <v>15.675689999999999</v>
      </c>
    </row>
    <row r="795" spans="1:6">
      <c r="A795" s="7">
        <v>214</v>
      </c>
      <c r="B795" s="7">
        <v>438500</v>
      </c>
      <c r="C795" s="7">
        <v>274500</v>
      </c>
      <c r="D795" s="7">
        <v>6</v>
      </c>
      <c r="E795" s="7">
        <v>35</v>
      </c>
      <c r="F795" s="7">
        <v>14.386229999999999</v>
      </c>
    </row>
    <row r="796" spans="1:6">
      <c r="A796" s="7">
        <v>214</v>
      </c>
      <c r="B796" s="7">
        <v>439500</v>
      </c>
      <c r="C796" s="7">
        <v>274500</v>
      </c>
      <c r="D796" s="7">
        <v>6</v>
      </c>
      <c r="E796" s="7">
        <v>35</v>
      </c>
      <c r="F796" s="7">
        <v>13.497780000000001</v>
      </c>
    </row>
    <row r="797" spans="1:6">
      <c r="A797" s="7">
        <v>214</v>
      </c>
      <c r="B797" s="7">
        <v>440500</v>
      </c>
      <c r="C797" s="7">
        <v>274500</v>
      </c>
      <c r="D797" s="7">
        <v>6</v>
      </c>
      <c r="E797" s="7">
        <v>35</v>
      </c>
      <c r="F797" s="7">
        <v>12.176270000000001</v>
      </c>
    </row>
    <row r="798" spans="1:6">
      <c r="A798" s="7">
        <v>214</v>
      </c>
      <c r="B798" s="7">
        <v>441500</v>
      </c>
      <c r="C798" s="7">
        <v>274500</v>
      </c>
      <c r="D798" s="7">
        <v>6</v>
      </c>
      <c r="E798" s="7">
        <v>35</v>
      </c>
      <c r="F798" s="7">
        <v>12.01765</v>
      </c>
    </row>
    <row r="799" spans="1:6">
      <c r="A799" s="7">
        <v>214</v>
      </c>
      <c r="B799" s="7">
        <v>442500</v>
      </c>
      <c r="C799" s="7">
        <v>274500</v>
      </c>
      <c r="D799" s="7">
        <v>6</v>
      </c>
      <c r="E799" s="7">
        <v>35</v>
      </c>
      <c r="F799" s="7">
        <v>11.691560000000001</v>
      </c>
    </row>
    <row r="800" spans="1:6">
      <c r="A800" s="7">
        <v>214</v>
      </c>
      <c r="B800" s="7">
        <v>443500</v>
      </c>
      <c r="C800" s="7">
        <v>274500</v>
      </c>
      <c r="D800" s="7">
        <v>6</v>
      </c>
      <c r="E800" s="7">
        <v>35</v>
      </c>
      <c r="F800" s="7">
        <v>11.54233</v>
      </c>
    </row>
    <row r="801" spans="1:6">
      <c r="A801" s="7">
        <v>214</v>
      </c>
      <c r="B801" s="7">
        <v>444500</v>
      </c>
      <c r="C801" s="7">
        <v>274500</v>
      </c>
      <c r="D801" s="7">
        <v>6</v>
      </c>
      <c r="E801" s="7">
        <v>35</v>
      </c>
      <c r="F801" s="7">
        <v>11.95715</v>
      </c>
    </row>
    <row r="802" spans="1:6">
      <c r="A802" s="7">
        <v>214</v>
      </c>
      <c r="B802" s="7">
        <v>445500</v>
      </c>
      <c r="C802" s="7">
        <v>274500</v>
      </c>
      <c r="D802" s="7">
        <v>6</v>
      </c>
      <c r="E802" s="7">
        <v>35</v>
      </c>
      <c r="F802" s="7">
        <v>12.022550000000001</v>
      </c>
    </row>
    <row r="803" spans="1:6">
      <c r="A803" s="7">
        <v>214</v>
      </c>
      <c r="B803" s="7">
        <v>446500</v>
      </c>
      <c r="C803" s="7">
        <v>274500</v>
      </c>
      <c r="D803" s="7">
        <v>6</v>
      </c>
      <c r="E803" s="7">
        <v>35</v>
      </c>
      <c r="F803" s="7">
        <v>11.741020000000001</v>
      </c>
    </row>
    <row r="804" spans="1:6">
      <c r="A804" s="7">
        <v>214</v>
      </c>
      <c r="B804" s="7">
        <v>447500</v>
      </c>
      <c r="C804" s="7">
        <v>274500</v>
      </c>
      <c r="D804" s="7">
        <v>6</v>
      </c>
      <c r="E804" s="7">
        <v>35</v>
      </c>
      <c r="F804" s="7">
        <v>12.491680000000001</v>
      </c>
    </row>
    <row r="805" spans="1:6">
      <c r="A805" s="7">
        <v>214</v>
      </c>
      <c r="B805" s="7">
        <v>448500</v>
      </c>
      <c r="C805" s="7">
        <v>274500</v>
      </c>
      <c r="D805" s="7">
        <v>6</v>
      </c>
      <c r="E805" s="7">
        <v>35</v>
      </c>
      <c r="F805" s="7">
        <v>13.98926</v>
      </c>
    </row>
    <row r="806" spans="1:6">
      <c r="A806" s="7">
        <v>214</v>
      </c>
      <c r="B806" s="7">
        <v>449500</v>
      </c>
      <c r="C806" s="7">
        <v>274500</v>
      </c>
      <c r="D806" s="7">
        <v>6</v>
      </c>
      <c r="E806" s="7">
        <v>35</v>
      </c>
      <c r="F806" s="7">
        <v>14.85765</v>
      </c>
    </row>
    <row r="807" spans="1:6">
      <c r="A807" s="7">
        <v>214</v>
      </c>
      <c r="B807" s="7">
        <v>450500</v>
      </c>
      <c r="C807" s="7">
        <v>274500</v>
      </c>
      <c r="D807" s="7">
        <v>6</v>
      </c>
      <c r="E807" s="7">
        <v>35</v>
      </c>
      <c r="F807" s="7">
        <v>15.713279999999999</v>
      </c>
    </row>
    <row r="808" spans="1:6">
      <c r="A808" s="7">
        <v>214</v>
      </c>
      <c r="B808" s="7">
        <v>451500</v>
      </c>
      <c r="C808" s="7">
        <v>274500</v>
      </c>
      <c r="D808" s="7">
        <v>6</v>
      </c>
      <c r="E808" s="7">
        <v>35</v>
      </c>
      <c r="F808" s="7">
        <v>15.66512</v>
      </c>
    </row>
    <row r="809" spans="1:6">
      <c r="A809" s="7">
        <v>214</v>
      </c>
      <c r="B809" s="7">
        <v>452500</v>
      </c>
      <c r="C809" s="7">
        <v>274500</v>
      </c>
      <c r="D809" s="7">
        <v>6</v>
      </c>
      <c r="E809" s="7">
        <v>35</v>
      </c>
      <c r="F809" s="7">
        <v>14.29327</v>
      </c>
    </row>
    <row r="810" spans="1:6">
      <c r="A810" s="7">
        <v>214</v>
      </c>
      <c r="B810" s="7">
        <v>453500</v>
      </c>
      <c r="C810" s="7">
        <v>274500</v>
      </c>
      <c r="D810" s="7">
        <v>6</v>
      </c>
      <c r="E810" s="7">
        <v>35</v>
      </c>
      <c r="F810" s="7">
        <v>12.531969999999999</v>
      </c>
    </row>
    <row r="811" spans="1:6">
      <c r="A811" s="7">
        <v>214</v>
      </c>
      <c r="B811" s="7">
        <v>454500</v>
      </c>
      <c r="C811" s="7">
        <v>274500</v>
      </c>
      <c r="D811" s="7">
        <v>6</v>
      </c>
      <c r="E811" s="7">
        <v>35</v>
      </c>
      <c r="F811" s="7">
        <v>11.6531</v>
      </c>
    </row>
    <row r="812" spans="1:6">
      <c r="A812" s="7">
        <v>214</v>
      </c>
      <c r="B812" s="7">
        <v>455500</v>
      </c>
      <c r="C812" s="7">
        <v>274500</v>
      </c>
      <c r="D812" s="7">
        <v>6</v>
      </c>
      <c r="E812" s="7">
        <v>35</v>
      </c>
      <c r="F812" s="7">
        <v>11.539849999999999</v>
      </c>
    </row>
    <row r="813" spans="1:6">
      <c r="A813" s="7">
        <v>214</v>
      </c>
      <c r="B813" s="7">
        <v>437500</v>
      </c>
      <c r="C813" s="7">
        <v>273500</v>
      </c>
      <c r="D813" s="7">
        <v>6</v>
      </c>
      <c r="E813" s="7">
        <v>35</v>
      </c>
      <c r="F813" s="7">
        <v>12.72611</v>
      </c>
    </row>
    <row r="814" spans="1:6">
      <c r="A814" s="7">
        <v>214</v>
      </c>
      <c r="B814" s="7">
        <v>438500</v>
      </c>
      <c r="C814" s="7">
        <v>273500</v>
      </c>
      <c r="D814" s="7">
        <v>6</v>
      </c>
      <c r="E814" s="7">
        <v>35</v>
      </c>
      <c r="F814" s="7">
        <v>13.10375</v>
      </c>
    </row>
    <row r="815" spans="1:6">
      <c r="A815" s="7">
        <v>214</v>
      </c>
      <c r="B815" s="7">
        <v>439500</v>
      </c>
      <c r="C815" s="7">
        <v>273500</v>
      </c>
      <c r="D815" s="7">
        <v>6</v>
      </c>
      <c r="E815" s="7">
        <v>35</v>
      </c>
      <c r="F815" s="7">
        <v>12.044560000000001</v>
      </c>
    </row>
    <row r="816" spans="1:6">
      <c r="A816" s="7">
        <v>214</v>
      </c>
      <c r="B816" s="7">
        <v>440500</v>
      </c>
      <c r="C816" s="7">
        <v>273500</v>
      </c>
      <c r="D816" s="7">
        <v>6</v>
      </c>
      <c r="E816" s="7">
        <v>35</v>
      </c>
      <c r="F816" s="7">
        <v>12.94627</v>
      </c>
    </row>
    <row r="817" spans="1:6">
      <c r="A817" s="7">
        <v>214</v>
      </c>
      <c r="B817" s="7">
        <v>441500</v>
      </c>
      <c r="C817" s="7">
        <v>273500</v>
      </c>
      <c r="D817" s="7">
        <v>6</v>
      </c>
      <c r="E817" s="7">
        <v>35</v>
      </c>
      <c r="F817" s="7">
        <v>12.922739999999999</v>
      </c>
    </row>
    <row r="818" spans="1:6">
      <c r="A818" s="7">
        <v>214</v>
      </c>
      <c r="B818" s="7">
        <v>442500</v>
      </c>
      <c r="C818" s="7">
        <v>273500</v>
      </c>
      <c r="D818" s="7">
        <v>6</v>
      </c>
      <c r="E818" s="7">
        <v>35</v>
      </c>
      <c r="F818" s="7">
        <v>11.869149999999999</v>
      </c>
    </row>
    <row r="819" spans="1:6">
      <c r="A819" s="7">
        <v>214</v>
      </c>
      <c r="B819" s="7">
        <v>443500</v>
      </c>
      <c r="C819" s="7">
        <v>273500</v>
      </c>
      <c r="D819" s="7">
        <v>6</v>
      </c>
      <c r="E819" s="7">
        <v>35</v>
      </c>
      <c r="F819" s="7">
        <v>11.57164</v>
      </c>
    </row>
    <row r="820" spans="1:6">
      <c r="A820" s="7">
        <v>214</v>
      </c>
      <c r="B820" s="7">
        <v>444500</v>
      </c>
      <c r="C820" s="7">
        <v>273500</v>
      </c>
      <c r="D820" s="7">
        <v>6</v>
      </c>
      <c r="E820" s="7">
        <v>35</v>
      </c>
      <c r="F820" s="7">
        <v>14.314260000000001</v>
      </c>
    </row>
    <row r="821" spans="1:6">
      <c r="A821" s="7">
        <v>214</v>
      </c>
      <c r="B821" s="7">
        <v>445500</v>
      </c>
      <c r="C821" s="7">
        <v>273500</v>
      </c>
      <c r="D821" s="7">
        <v>6</v>
      </c>
      <c r="E821" s="7">
        <v>35</v>
      </c>
      <c r="F821" s="7">
        <v>11.84179</v>
      </c>
    </row>
    <row r="822" spans="1:6">
      <c r="A822" s="7">
        <v>214</v>
      </c>
      <c r="B822" s="7">
        <v>446500</v>
      </c>
      <c r="C822" s="7">
        <v>273500</v>
      </c>
      <c r="D822" s="7">
        <v>6</v>
      </c>
      <c r="E822" s="7">
        <v>35</v>
      </c>
      <c r="F822" s="7">
        <v>11.461869999999999</v>
      </c>
    </row>
    <row r="823" spans="1:6">
      <c r="A823" s="7">
        <v>214</v>
      </c>
      <c r="B823" s="7">
        <v>447500</v>
      </c>
      <c r="C823" s="7">
        <v>273500</v>
      </c>
      <c r="D823" s="7">
        <v>6</v>
      </c>
      <c r="E823" s="7">
        <v>35</v>
      </c>
      <c r="F823" s="7">
        <v>12.33009</v>
      </c>
    </row>
    <row r="824" spans="1:6">
      <c r="A824" s="7">
        <v>214</v>
      </c>
      <c r="B824" s="7">
        <v>448500</v>
      </c>
      <c r="C824" s="7">
        <v>273500</v>
      </c>
      <c r="D824" s="7">
        <v>6</v>
      </c>
      <c r="E824" s="7">
        <v>35</v>
      </c>
      <c r="F824" s="7">
        <v>13.152369999999999</v>
      </c>
    </row>
    <row r="825" spans="1:6">
      <c r="A825" s="7">
        <v>214</v>
      </c>
      <c r="B825" s="7">
        <v>449500</v>
      </c>
      <c r="C825" s="7">
        <v>273500</v>
      </c>
      <c r="D825" s="7">
        <v>6</v>
      </c>
      <c r="E825" s="7">
        <v>35</v>
      </c>
      <c r="F825" s="7">
        <v>14.13964</v>
      </c>
    </row>
    <row r="826" spans="1:6">
      <c r="A826" s="7">
        <v>214</v>
      </c>
      <c r="B826" s="7">
        <v>450500</v>
      </c>
      <c r="C826" s="7">
        <v>273500</v>
      </c>
      <c r="D826" s="7">
        <v>6</v>
      </c>
      <c r="E826" s="7">
        <v>35</v>
      </c>
      <c r="F826" s="7">
        <v>12.34895</v>
      </c>
    </row>
    <row r="827" spans="1:6">
      <c r="A827" s="7">
        <v>214</v>
      </c>
      <c r="B827" s="7">
        <v>451500</v>
      </c>
      <c r="C827" s="7">
        <v>273500</v>
      </c>
      <c r="D827" s="7">
        <v>6</v>
      </c>
      <c r="E827" s="7">
        <v>35</v>
      </c>
      <c r="F827" s="7">
        <v>12.249280000000001</v>
      </c>
    </row>
    <row r="828" spans="1:6">
      <c r="A828" s="7">
        <v>214</v>
      </c>
      <c r="B828" s="7">
        <v>452500</v>
      </c>
      <c r="C828" s="7">
        <v>273500</v>
      </c>
      <c r="D828" s="7">
        <v>6</v>
      </c>
      <c r="E828" s="7">
        <v>35</v>
      </c>
      <c r="F828" s="7">
        <v>13.28054</v>
      </c>
    </row>
    <row r="829" spans="1:6">
      <c r="A829" s="7">
        <v>214</v>
      </c>
      <c r="B829" s="7">
        <v>453500</v>
      </c>
      <c r="C829" s="7">
        <v>273500</v>
      </c>
      <c r="D829" s="7">
        <v>6</v>
      </c>
      <c r="E829" s="7">
        <v>35</v>
      </c>
      <c r="F829" s="7">
        <v>13.1325</v>
      </c>
    </row>
    <row r="830" spans="1:6">
      <c r="A830" s="7">
        <v>214</v>
      </c>
      <c r="B830" s="7">
        <v>454500</v>
      </c>
      <c r="C830" s="7">
        <v>273500</v>
      </c>
      <c r="D830" s="7">
        <v>6</v>
      </c>
      <c r="E830" s="7">
        <v>35</v>
      </c>
      <c r="F830" s="7">
        <v>11.55233</v>
      </c>
    </row>
    <row r="831" spans="1:6">
      <c r="A831" s="7">
        <v>214</v>
      </c>
      <c r="B831" s="7">
        <v>455500</v>
      </c>
      <c r="C831" s="7">
        <v>273500</v>
      </c>
      <c r="D831" s="7">
        <v>6</v>
      </c>
      <c r="E831" s="7">
        <v>35</v>
      </c>
      <c r="F831" s="7">
        <v>11.670859999999999</v>
      </c>
    </row>
    <row r="832" spans="1:6">
      <c r="A832" s="7">
        <v>214</v>
      </c>
      <c r="B832" s="7">
        <v>437500</v>
      </c>
      <c r="C832" s="7">
        <v>272500</v>
      </c>
      <c r="D832" s="7">
        <v>6</v>
      </c>
      <c r="E832" s="7">
        <v>35</v>
      </c>
      <c r="F832" s="7">
        <v>13.232950000000001</v>
      </c>
    </row>
    <row r="833" spans="1:6">
      <c r="A833" s="7">
        <v>214</v>
      </c>
      <c r="B833" s="7">
        <v>438500</v>
      </c>
      <c r="C833" s="7">
        <v>272500</v>
      </c>
      <c r="D833" s="7">
        <v>6</v>
      </c>
      <c r="E833" s="7">
        <v>35</v>
      </c>
      <c r="F833" s="7">
        <v>12.01581</v>
      </c>
    </row>
    <row r="834" spans="1:6">
      <c r="A834" s="7">
        <v>214</v>
      </c>
      <c r="B834" s="7">
        <v>439500</v>
      </c>
      <c r="C834" s="7">
        <v>272500</v>
      </c>
      <c r="D834" s="7">
        <v>6</v>
      </c>
      <c r="E834" s="7">
        <v>35</v>
      </c>
      <c r="F834" s="7">
        <v>11.728569999999999</v>
      </c>
    </row>
    <row r="835" spans="1:6">
      <c r="A835" s="7">
        <v>214</v>
      </c>
      <c r="B835" s="7">
        <v>440500</v>
      </c>
      <c r="C835" s="7">
        <v>272500</v>
      </c>
      <c r="D835" s="7">
        <v>6</v>
      </c>
      <c r="E835" s="7">
        <v>35</v>
      </c>
      <c r="F835" s="7">
        <v>11.54494</v>
      </c>
    </row>
    <row r="836" spans="1:6">
      <c r="A836" s="7">
        <v>214</v>
      </c>
      <c r="B836" s="7">
        <v>441500</v>
      </c>
      <c r="C836" s="7">
        <v>272500</v>
      </c>
      <c r="D836" s="7">
        <v>6</v>
      </c>
      <c r="E836" s="7">
        <v>35</v>
      </c>
      <c r="F836" s="7">
        <v>11.382339999999999</v>
      </c>
    </row>
    <row r="837" spans="1:6">
      <c r="A837" s="7">
        <v>214</v>
      </c>
      <c r="B837" s="7">
        <v>442500</v>
      </c>
      <c r="C837" s="7">
        <v>272500</v>
      </c>
      <c r="D837" s="7">
        <v>6</v>
      </c>
      <c r="E837" s="7">
        <v>35</v>
      </c>
      <c r="F837" s="7">
        <v>11.8405</v>
      </c>
    </row>
    <row r="838" spans="1:6">
      <c r="A838" s="7">
        <v>214</v>
      </c>
      <c r="B838" s="7">
        <v>443500</v>
      </c>
      <c r="C838" s="7">
        <v>272500</v>
      </c>
      <c r="D838" s="7">
        <v>6</v>
      </c>
      <c r="E838" s="7">
        <v>35</v>
      </c>
      <c r="F838" s="7">
        <v>12.19389</v>
      </c>
    </row>
    <row r="839" spans="1:6">
      <c r="A839" s="7">
        <v>214</v>
      </c>
      <c r="B839" s="7">
        <v>444500</v>
      </c>
      <c r="C839" s="7">
        <v>272500</v>
      </c>
      <c r="D839" s="7">
        <v>6</v>
      </c>
      <c r="E839" s="7">
        <v>35</v>
      </c>
      <c r="F839" s="7">
        <v>12.407489999999999</v>
      </c>
    </row>
    <row r="840" spans="1:6">
      <c r="A840" s="7">
        <v>214</v>
      </c>
      <c r="B840" s="7">
        <v>445500</v>
      </c>
      <c r="C840" s="7">
        <v>272500</v>
      </c>
      <c r="D840" s="7">
        <v>6</v>
      </c>
      <c r="E840" s="7">
        <v>35</v>
      </c>
      <c r="F840" s="7">
        <v>12.061070000000001</v>
      </c>
    </row>
    <row r="841" spans="1:6">
      <c r="A841" s="7">
        <v>214</v>
      </c>
      <c r="B841" s="7">
        <v>446500</v>
      </c>
      <c r="C841" s="7">
        <v>272500</v>
      </c>
      <c r="D841" s="7">
        <v>6</v>
      </c>
      <c r="E841" s="7">
        <v>35</v>
      </c>
      <c r="F841" s="7">
        <v>11.54196</v>
      </c>
    </row>
    <row r="842" spans="1:6">
      <c r="A842" s="7">
        <v>214</v>
      </c>
      <c r="B842" s="7">
        <v>447500</v>
      </c>
      <c r="C842" s="7">
        <v>272500</v>
      </c>
      <c r="D842" s="7">
        <v>6</v>
      </c>
      <c r="E842" s="7">
        <v>35</v>
      </c>
      <c r="F842" s="7">
        <v>11.190720000000001</v>
      </c>
    </row>
    <row r="843" spans="1:6">
      <c r="A843" s="7">
        <v>214</v>
      </c>
      <c r="B843" s="7">
        <v>448500</v>
      </c>
      <c r="C843" s="7">
        <v>272500</v>
      </c>
      <c r="D843" s="7">
        <v>6</v>
      </c>
      <c r="E843" s="7">
        <v>35</v>
      </c>
      <c r="F843" s="7">
        <v>12.14494</v>
      </c>
    </row>
    <row r="844" spans="1:6">
      <c r="A844" s="7">
        <v>214</v>
      </c>
      <c r="B844" s="7">
        <v>449500</v>
      </c>
      <c r="C844" s="7">
        <v>272500</v>
      </c>
      <c r="D844" s="7">
        <v>6</v>
      </c>
      <c r="E844" s="7">
        <v>35</v>
      </c>
      <c r="F844" s="7">
        <v>12.060420000000001</v>
      </c>
    </row>
    <row r="845" spans="1:6">
      <c r="A845" s="7">
        <v>214</v>
      </c>
      <c r="B845" s="7">
        <v>450500</v>
      </c>
      <c r="C845" s="7">
        <v>272500</v>
      </c>
      <c r="D845" s="7">
        <v>6</v>
      </c>
      <c r="E845" s="7">
        <v>35</v>
      </c>
      <c r="F845" s="7">
        <v>11.18214</v>
      </c>
    </row>
    <row r="846" spans="1:6">
      <c r="A846" s="7">
        <v>214</v>
      </c>
      <c r="B846" s="7">
        <v>451500</v>
      </c>
      <c r="C846" s="7">
        <v>272500</v>
      </c>
      <c r="D846" s="7">
        <v>6</v>
      </c>
      <c r="E846" s="7">
        <v>35</v>
      </c>
      <c r="F846" s="7">
        <v>10.71705</v>
      </c>
    </row>
    <row r="847" spans="1:6">
      <c r="A847" s="7">
        <v>214</v>
      </c>
      <c r="B847" s="7">
        <v>452500</v>
      </c>
      <c r="C847" s="7">
        <v>272500</v>
      </c>
      <c r="D847" s="7">
        <v>6</v>
      </c>
      <c r="E847" s="7">
        <v>35</v>
      </c>
      <c r="F847" s="7">
        <v>10.34239</v>
      </c>
    </row>
    <row r="848" spans="1:6">
      <c r="A848" s="7">
        <v>214</v>
      </c>
      <c r="B848" s="7">
        <v>438500</v>
      </c>
      <c r="C848" s="7">
        <v>271500</v>
      </c>
      <c r="D848" s="7">
        <v>6</v>
      </c>
      <c r="E848" s="7">
        <v>35</v>
      </c>
      <c r="F848" s="7">
        <v>11.26885</v>
      </c>
    </row>
    <row r="849" spans="1:6">
      <c r="A849" s="7">
        <v>214</v>
      </c>
      <c r="B849" s="7">
        <v>439500</v>
      </c>
      <c r="C849" s="7">
        <v>271500</v>
      </c>
      <c r="D849" s="7">
        <v>6</v>
      </c>
      <c r="E849" s="7">
        <v>35</v>
      </c>
      <c r="F849" s="7">
        <v>11.49811</v>
      </c>
    </row>
    <row r="850" spans="1:6">
      <c r="A850" s="7">
        <v>214</v>
      </c>
      <c r="B850" s="7">
        <v>440500</v>
      </c>
      <c r="C850" s="7">
        <v>271500</v>
      </c>
      <c r="D850" s="7">
        <v>6</v>
      </c>
      <c r="E850" s="7">
        <v>35</v>
      </c>
      <c r="F850" s="7">
        <v>11.279</v>
      </c>
    </row>
    <row r="851" spans="1:6">
      <c r="A851" s="7">
        <v>214</v>
      </c>
      <c r="B851" s="7">
        <v>441500</v>
      </c>
      <c r="C851" s="7">
        <v>271500</v>
      </c>
      <c r="D851" s="7">
        <v>6</v>
      </c>
      <c r="E851" s="7">
        <v>35</v>
      </c>
      <c r="F851" s="7">
        <v>11.091200000000001</v>
      </c>
    </row>
    <row r="852" spans="1:6">
      <c r="A852" s="7">
        <v>214</v>
      </c>
      <c r="B852" s="7">
        <v>442500</v>
      </c>
      <c r="C852" s="7">
        <v>271500</v>
      </c>
      <c r="D852" s="7">
        <v>6</v>
      </c>
      <c r="E852" s="7">
        <v>35</v>
      </c>
      <c r="F852" s="7">
        <v>10.98143</v>
      </c>
    </row>
    <row r="853" spans="1:6">
      <c r="A853" s="7">
        <v>214</v>
      </c>
      <c r="B853" s="7">
        <v>443500</v>
      </c>
      <c r="C853" s="7">
        <v>271500</v>
      </c>
      <c r="D853" s="7">
        <v>6</v>
      </c>
      <c r="E853" s="7">
        <v>35</v>
      </c>
      <c r="F853" s="7">
        <v>10.961740000000001</v>
      </c>
    </row>
    <row r="854" spans="1:6">
      <c r="A854" s="7">
        <v>214</v>
      </c>
      <c r="B854" s="7">
        <v>444500</v>
      </c>
      <c r="C854" s="7">
        <v>271500</v>
      </c>
      <c r="D854" s="7">
        <v>6</v>
      </c>
      <c r="E854" s="7">
        <v>35</v>
      </c>
      <c r="F854" s="7">
        <v>11.035830000000001</v>
      </c>
    </row>
    <row r="855" spans="1:6">
      <c r="A855" s="7">
        <v>214</v>
      </c>
      <c r="B855" s="7">
        <v>445500</v>
      </c>
      <c r="C855" s="7">
        <v>271500</v>
      </c>
      <c r="D855" s="7">
        <v>6</v>
      </c>
      <c r="E855" s="7">
        <v>35</v>
      </c>
      <c r="F855" s="7">
        <v>11.747920000000001</v>
      </c>
    </row>
    <row r="856" spans="1:6">
      <c r="A856" s="7">
        <v>214</v>
      </c>
      <c r="B856" s="7">
        <v>446500</v>
      </c>
      <c r="C856" s="7">
        <v>271500</v>
      </c>
      <c r="D856" s="7">
        <v>6</v>
      </c>
      <c r="E856" s="7">
        <v>35</v>
      </c>
      <c r="F856" s="7">
        <v>11.9473</v>
      </c>
    </row>
    <row r="857" spans="1:6">
      <c r="A857" s="7">
        <v>214</v>
      </c>
      <c r="B857" s="7">
        <v>447500</v>
      </c>
      <c r="C857" s="7">
        <v>271500</v>
      </c>
      <c r="D857" s="7">
        <v>6</v>
      </c>
      <c r="E857" s="7">
        <v>35</v>
      </c>
      <c r="F857" s="7">
        <v>11.67596</v>
      </c>
    </row>
    <row r="858" spans="1:6">
      <c r="A858" s="7">
        <v>214</v>
      </c>
      <c r="B858" s="7">
        <v>448500</v>
      </c>
      <c r="C858" s="7">
        <v>271500</v>
      </c>
      <c r="D858" s="7">
        <v>6</v>
      </c>
      <c r="E858" s="7">
        <v>35</v>
      </c>
      <c r="F858" s="7">
        <v>11.841010000000001</v>
      </c>
    </row>
    <row r="859" spans="1:6">
      <c r="A859" s="7">
        <v>214</v>
      </c>
      <c r="B859" s="7">
        <v>449500</v>
      </c>
      <c r="C859" s="7">
        <v>271500</v>
      </c>
      <c r="D859" s="7">
        <v>6</v>
      </c>
      <c r="E859" s="7">
        <v>35</v>
      </c>
      <c r="F859" s="7">
        <v>10.70956</v>
      </c>
    </row>
    <row r="860" spans="1:6">
      <c r="A860" s="7">
        <v>214</v>
      </c>
      <c r="B860" s="7">
        <v>450500</v>
      </c>
      <c r="C860" s="7">
        <v>271500</v>
      </c>
      <c r="D860" s="7">
        <v>6</v>
      </c>
      <c r="E860" s="7">
        <v>35</v>
      </c>
      <c r="F860" s="7">
        <v>10.52704</v>
      </c>
    </row>
    <row r="861" spans="1:6">
      <c r="A861" s="7">
        <v>214</v>
      </c>
      <c r="B861" s="7">
        <v>438500</v>
      </c>
      <c r="C861" s="7">
        <v>270500</v>
      </c>
      <c r="D861" s="7">
        <v>6</v>
      </c>
      <c r="E861" s="7">
        <v>35</v>
      </c>
      <c r="F861" s="7">
        <v>11.14106</v>
      </c>
    </row>
    <row r="862" spans="1:6">
      <c r="A862" s="7">
        <v>214</v>
      </c>
      <c r="B862" s="7">
        <v>439500</v>
      </c>
      <c r="C862" s="7">
        <v>270500</v>
      </c>
      <c r="D862" s="7">
        <v>6</v>
      </c>
      <c r="E862" s="7">
        <v>35</v>
      </c>
      <c r="F862" s="7">
        <v>11.107100000000001</v>
      </c>
    </row>
    <row r="863" spans="1:6">
      <c r="A863" s="7">
        <v>214</v>
      </c>
      <c r="B863" s="7">
        <v>440500</v>
      </c>
      <c r="C863" s="7">
        <v>270500</v>
      </c>
      <c r="D863" s="7">
        <v>6</v>
      </c>
      <c r="E863" s="7">
        <v>35</v>
      </c>
      <c r="F863" s="7">
        <v>11.4293</v>
      </c>
    </row>
    <row r="864" spans="1:6">
      <c r="A864" s="7">
        <v>214</v>
      </c>
      <c r="B864" s="7">
        <v>441500</v>
      </c>
      <c r="C864" s="7">
        <v>270500</v>
      </c>
      <c r="D864" s="7">
        <v>6</v>
      </c>
      <c r="E864" s="7">
        <v>35</v>
      </c>
      <c r="F864" s="7">
        <v>10.744490000000001</v>
      </c>
    </row>
    <row r="865" spans="1:6">
      <c r="A865" s="7">
        <v>214</v>
      </c>
      <c r="B865" s="7">
        <v>442500</v>
      </c>
      <c r="C865" s="7">
        <v>270500</v>
      </c>
      <c r="D865" s="7">
        <v>6</v>
      </c>
      <c r="E865" s="7">
        <v>35</v>
      </c>
      <c r="F865" s="7">
        <v>10.677910000000001</v>
      </c>
    </row>
    <row r="866" spans="1:6">
      <c r="A866" s="7">
        <v>214</v>
      </c>
      <c r="B866" s="7">
        <v>443500</v>
      </c>
      <c r="C866" s="7">
        <v>270500</v>
      </c>
      <c r="D866" s="7">
        <v>6</v>
      </c>
      <c r="E866" s="7">
        <v>35</v>
      </c>
      <c r="F866" s="7">
        <v>10.59061</v>
      </c>
    </row>
    <row r="867" spans="1:6">
      <c r="A867" s="7">
        <v>214</v>
      </c>
      <c r="B867" s="7">
        <v>444500</v>
      </c>
      <c r="C867" s="7">
        <v>270500</v>
      </c>
      <c r="D867" s="7">
        <v>6</v>
      </c>
      <c r="E867" s="7">
        <v>35</v>
      </c>
      <c r="F867" s="7">
        <v>10.43299</v>
      </c>
    </row>
    <row r="868" spans="1:6">
      <c r="A868" s="7">
        <v>214</v>
      </c>
      <c r="B868" s="7">
        <v>445500</v>
      </c>
      <c r="C868" s="7">
        <v>270500</v>
      </c>
      <c r="D868" s="7">
        <v>6</v>
      </c>
      <c r="E868" s="7">
        <v>35</v>
      </c>
      <c r="F868" s="7">
        <v>10.362349999999999</v>
      </c>
    </row>
    <row r="869" spans="1:6">
      <c r="A869" s="7">
        <v>214</v>
      </c>
      <c r="B869" s="7">
        <v>446500</v>
      </c>
      <c r="C869" s="7">
        <v>270500</v>
      </c>
      <c r="D869" s="7">
        <v>6</v>
      </c>
      <c r="E869" s="7">
        <v>35</v>
      </c>
      <c r="F869" s="7">
        <v>10.34219</v>
      </c>
    </row>
    <row r="870" spans="1:6">
      <c r="A870" s="7">
        <v>214</v>
      </c>
      <c r="B870" s="7">
        <v>447500</v>
      </c>
      <c r="C870" s="7">
        <v>270500</v>
      </c>
      <c r="D870" s="7">
        <v>6</v>
      </c>
      <c r="E870" s="7">
        <v>35</v>
      </c>
      <c r="F870" s="7">
        <v>10.749309999999999</v>
      </c>
    </row>
    <row r="871" spans="1:6">
      <c r="A871" s="7">
        <v>214</v>
      </c>
      <c r="B871" s="7">
        <v>448500</v>
      </c>
      <c r="C871" s="7">
        <v>270500</v>
      </c>
      <c r="D871" s="7">
        <v>6</v>
      </c>
      <c r="E871" s="7">
        <v>35</v>
      </c>
      <c r="F871" s="7">
        <v>11.29532</v>
      </c>
    </row>
    <row r="872" spans="1:6">
      <c r="A872" s="7">
        <v>214</v>
      </c>
      <c r="B872" s="7">
        <v>449500</v>
      </c>
      <c r="C872" s="7">
        <v>270500</v>
      </c>
      <c r="D872" s="7">
        <v>6</v>
      </c>
      <c r="E872" s="7">
        <v>35</v>
      </c>
      <c r="F872" s="7">
        <v>10.84258</v>
      </c>
    </row>
    <row r="873" spans="1:6">
      <c r="A873" s="7">
        <v>214</v>
      </c>
      <c r="B873" s="7">
        <v>440500</v>
      </c>
      <c r="C873" s="7">
        <v>269500</v>
      </c>
      <c r="D873" s="7">
        <v>6</v>
      </c>
      <c r="E873" s="7">
        <v>35</v>
      </c>
      <c r="F873" s="7">
        <v>11.050330000000001</v>
      </c>
    </row>
    <row r="874" spans="1:6">
      <c r="A874" s="7">
        <v>214</v>
      </c>
      <c r="B874" s="7">
        <v>441500</v>
      </c>
      <c r="C874" s="7">
        <v>269500</v>
      </c>
      <c r="D874" s="7">
        <v>6</v>
      </c>
      <c r="E874" s="7">
        <v>35</v>
      </c>
      <c r="F874" s="7">
        <v>10.582179999999999</v>
      </c>
    </row>
    <row r="875" spans="1:6">
      <c r="A875" s="7">
        <v>214</v>
      </c>
      <c r="B875" s="7">
        <v>442500</v>
      </c>
      <c r="C875" s="7">
        <v>269500</v>
      </c>
      <c r="D875" s="7">
        <v>6</v>
      </c>
      <c r="E875" s="7">
        <v>35</v>
      </c>
      <c r="F875" s="7">
        <v>10.42212</v>
      </c>
    </row>
    <row r="876" spans="1:6">
      <c r="A876" s="7">
        <v>214</v>
      </c>
      <c r="B876" s="7">
        <v>443500</v>
      </c>
      <c r="C876" s="7">
        <v>269500</v>
      </c>
      <c r="D876" s="7">
        <v>6</v>
      </c>
      <c r="E876" s="7">
        <v>35</v>
      </c>
      <c r="F876" s="7">
        <v>10.334210000000001</v>
      </c>
    </row>
    <row r="877" spans="1:6">
      <c r="A877" s="7">
        <v>214</v>
      </c>
      <c r="B877" s="7">
        <v>444500</v>
      </c>
      <c r="C877" s="7">
        <v>269500</v>
      </c>
      <c r="D877" s="7">
        <v>6</v>
      </c>
      <c r="E877" s="7">
        <v>35</v>
      </c>
      <c r="F877" s="7">
        <v>10.176159999999999</v>
      </c>
    </row>
    <row r="878" spans="1:6">
      <c r="A878" s="7">
        <v>214</v>
      </c>
      <c r="B878" s="7">
        <v>445500</v>
      </c>
      <c r="C878" s="7">
        <v>269500</v>
      </c>
      <c r="D878" s="7">
        <v>6</v>
      </c>
      <c r="E878" s="7">
        <v>35</v>
      </c>
      <c r="F878" s="7">
        <v>10.1007</v>
      </c>
    </row>
    <row r="879" spans="1:6">
      <c r="A879" s="7">
        <v>214</v>
      </c>
      <c r="B879" s="7">
        <v>446500</v>
      </c>
      <c r="C879" s="7">
        <v>269500</v>
      </c>
      <c r="D879" s="7">
        <v>6</v>
      </c>
      <c r="E879" s="7">
        <v>35</v>
      </c>
      <c r="F879" s="7">
        <v>10.1029</v>
      </c>
    </row>
    <row r="880" spans="1:6">
      <c r="A880" s="7">
        <v>214</v>
      </c>
      <c r="B880" s="7">
        <v>447500</v>
      </c>
      <c r="C880" s="7">
        <v>269500</v>
      </c>
      <c r="D880" s="7">
        <v>6</v>
      </c>
      <c r="E880" s="7">
        <v>35</v>
      </c>
      <c r="F880" s="7">
        <v>10.2064</v>
      </c>
    </row>
    <row r="881" spans="1:6">
      <c r="A881" s="7">
        <v>214</v>
      </c>
      <c r="B881" s="7">
        <v>448500</v>
      </c>
      <c r="C881" s="7">
        <v>269500</v>
      </c>
      <c r="D881" s="7">
        <v>6</v>
      </c>
      <c r="E881" s="7">
        <v>35</v>
      </c>
      <c r="F881" s="7">
        <v>9.8643599999999996</v>
      </c>
    </row>
    <row r="882" spans="1:6">
      <c r="A882" s="7">
        <v>214</v>
      </c>
      <c r="B882" s="7">
        <v>449500</v>
      </c>
      <c r="C882" s="7">
        <v>269500</v>
      </c>
      <c r="D882" s="7">
        <v>6</v>
      </c>
      <c r="E882" s="7">
        <v>35</v>
      </c>
      <c r="F882" s="7">
        <v>9.8584060000000004</v>
      </c>
    </row>
    <row r="883" spans="1:6">
      <c r="A883" s="7">
        <v>214</v>
      </c>
      <c r="B883" s="7">
        <v>450500</v>
      </c>
      <c r="C883" s="7">
        <v>269500</v>
      </c>
      <c r="D883" s="7">
        <v>6</v>
      </c>
      <c r="E883" s="7">
        <v>35</v>
      </c>
      <c r="F883" s="7">
        <v>10.14803</v>
      </c>
    </row>
    <row r="884" spans="1:6">
      <c r="A884" s="7">
        <v>214</v>
      </c>
      <c r="B884" s="7">
        <v>451500</v>
      </c>
      <c r="C884" s="7">
        <v>269500</v>
      </c>
      <c r="D884" s="7">
        <v>6</v>
      </c>
      <c r="E884" s="7">
        <v>32</v>
      </c>
      <c r="F884" s="7">
        <v>9.7861519999999995</v>
      </c>
    </row>
    <row r="885" spans="1:6">
      <c r="A885" s="7">
        <v>214</v>
      </c>
      <c r="B885" s="7">
        <v>440500</v>
      </c>
      <c r="C885" s="7">
        <v>268500</v>
      </c>
      <c r="D885" s="7">
        <v>6</v>
      </c>
      <c r="E885" s="7">
        <v>35</v>
      </c>
      <c r="F885" s="7">
        <v>10.665240000000001</v>
      </c>
    </row>
    <row r="886" spans="1:6">
      <c r="A886" s="7">
        <v>214</v>
      </c>
      <c r="B886" s="7">
        <v>441500</v>
      </c>
      <c r="C886" s="7">
        <v>268500</v>
      </c>
      <c r="D886" s="7">
        <v>6</v>
      </c>
      <c r="E886" s="7">
        <v>35</v>
      </c>
      <c r="F886" s="7">
        <v>10.647</v>
      </c>
    </row>
    <row r="887" spans="1:6">
      <c r="A887" s="7">
        <v>214</v>
      </c>
      <c r="B887" s="7">
        <v>442500</v>
      </c>
      <c r="C887" s="7">
        <v>268500</v>
      </c>
      <c r="D887" s="7">
        <v>6</v>
      </c>
      <c r="E887" s="7">
        <v>35</v>
      </c>
      <c r="F887" s="7">
        <v>10.299250000000001</v>
      </c>
    </row>
    <row r="888" spans="1:6">
      <c r="A888" s="7">
        <v>214</v>
      </c>
      <c r="B888" s="7">
        <v>443500</v>
      </c>
      <c r="C888" s="7">
        <v>268500</v>
      </c>
      <c r="D888" s="7">
        <v>6</v>
      </c>
      <c r="E888" s="7">
        <v>35</v>
      </c>
      <c r="F888" s="7">
        <v>10.239520000000001</v>
      </c>
    </row>
    <row r="889" spans="1:6">
      <c r="A889" s="7">
        <v>214</v>
      </c>
      <c r="B889" s="7">
        <v>444500</v>
      </c>
      <c r="C889" s="7">
        <v>268500</v>
      </c>
      <c r="D889" s="7">
        <v>6</v>
      </c>
      <c r="E889" s="7">
        <v>35</v>
      </c>
      <c r="F889" s="7">
        <v>10.000360000000001</v>
      </c>
    </row>
    <row r="890" spans="1:6">
      <c r="A890" s="7">
        <v>214</v>
      </c>
      <c r="B890" s="7">
        <v>445500</v>
      </c>
      <c r="C890" s="7">
        <v>268500</v>
      </c>
      <c r="D890" s="7">
        <v>6</v>
      </c>
      <c r="E890" s="7">
        <v>35</v>
      </c>
      <c r="F890" s="7">
        <v>9.9581169999999997</v>
      </c>
    </row>
    <row r="891" spans="1:6">
      <c r="A891" s="7">
        <v>214</v>
      </c>
      <c r="B891" s="7">
        <v>446500</v>
      </c>
      <c r="C891" s="7">
        <v>268500</v>
      </c>
      <c r="D891" s="7">
        <v>6</v>
      </c>
      <c r="E891" s="7">
        <v>35</v>
      </c>
      <c r="F891" s="7">
        <v>10.04579</v>
      </c>
    </row>
    <row r="892" spans="1:6">
      <c r="A892" s="7">
        <v>214</v>
      </c>
      <c r="B892" s="7">
        <v>447500</v>
      </c>
      <c r="C892" s="7">
        <v>268500</v>
      </c>
      <c r="D892" s="7">
        <v>6</v>
      </c>
      <c r="E892" s="7">
        <v>35</v>
      </c>
      <c r="F892" s="7">
        <v>9.7566129999999998</v>
      </c>
    </row>
    <row r="893" spans="1:6">
      <c r="A893" s="7">
        <v>214</v>
      </c>
      <c r="B893" s="7">
        <v>448500</v>
      </c>
      <c r="C893" s="7">
        <v>268500</v>
      </c>
      <c r="D893" s="7">
        <v>6</v>
      </c>
      <c r="E893" s="7">
        <v>35</v>
      </c>
      <c r="F893" s="7">
        <v>9.5837400000000006</v>
      </c>
    </row>
    <row r="894" spans="1:6">
      <c r="A894" s="7">
        <v>214</v>
      </c>
      <c r="B894" s="7">
        <v>449500</v>
      </c>
      <c r="C894" s="7">
        <v>268500</v>
      </c>
      <c r="D894" s="7">
        <v>6</v>
      </c>
      <c r="E894" s="7">
        <v>35</v>
      </c>
      <c r="F894" s="7">
        <v>9.5336280000000002</v>
      </c>
    </row>
    <row r="895" spans="1:6">
      <c r="A895" s="7">
        <v>214</v>
      </c>
      <c r="B895" s="7">
        <v>450500</v>
      </c>
      <c r="C895" s="7">
        <v>268500</v>
      </c>
      <c r="D895" s="7">
        <v>6</v>
      </c>
      <c r="E895" s="7">
        <v>35</v>
      </c>
      <c r="F895" s="7">
        <v>9.4335780000000007</v>
      </c>
    </row>
    <row r="896" spans="1:6">
      <c r="A896" s="7">
        <v>214</v>
      </c>
      <c r="B896" s="7">
        <v>451500</v>
      </c>
      <c r="C896" s="7">
        <v>268500</v>
      </c>
      <c r="D896" s="7">
        <v>6</v>
      </c>
      <c r="E896" s="7">
        <v>35</v>
      </c>
      <c r="F896" s="7">
        <v>9.9246200000000009</v>
      </c>
    </row>
    <row r="897" spans="1:6">
      <c r="A897" s="7">
        <v>214</v>
      </c>
      <c r="B897" s="7">
        <v>452500</v>
      </c>
      <c r="C897" s="7">
        <v>268500</v>
      </c>
      <c r="D897" s="7">
        <v>6</v>
      </c>
      <c r="E897" s="7">
        <v>35</v>
      </c>
      <c r="F897" s="7">
        <v>9.5476670000000006</v>
      </c>
    </row>
    <row r="898" spans="1:6">
      <c r="A898" s="7">
        <v>214</v>
      </c>
      <c r="B898" s="7">
        <v>453500</v>
      </c>
      <c r="C898" s="7">
        <v>268500</v>
      </c>
      <c r="D898" s="7">
        <v>6</v>
      </c>
      <c r="E898" s="7">
        <v>35</v>
      </c>
      <c r="F898" s="7">
        <v>9.5372009999999996</v>
      </c>
    </row>
    <row r="899" spans="1:6">
      <c r="A899" s="7">
        <v>214</v>
      </c>
      <c r="B899" s="7">
        <v>440500</v>
      </c>
      <c r="C899" s="7">
        <v>267500</v>
      </c>
      <c r="D899" s="7">
        <v>6</v>
      </c>
      <c r="E899" s="7">
        <v>35</v>
      </c>
      <c r="F899" s="7">
        <v>10.278230000000001</v>
      </c>
    </row>
    <row r="900" spans="1:6">
      <c r="A900" s="7">
        <v>214</v>
      </c>
      <c r="B900" s="7">
        <v>441500</v>
      </c>
      <c r="C900" s="7">
        <v>267500</v>
      </c>
      <c r="D900" s="7">
        <v>6</v>
      </c>
      <c r="E900" s="7">
        <v>35</v>
      </c>
      <c r="F900" s="7">
        <v>10.56204</v>
      </c>
    </row>
    <row r="901" spans="1:6">
      <c r="A901" s="7">
        <v>214</v>
      </c>
      <c r="B901" s="7">
        <v>442500</v>
      </c>
      <c r="C901" s="7">
        <v>267500</v>
      </c>
      <c r="D901" s="7">
        <v>6</v>
      </c>
      <c r="E901" s="7">
        <v>35</v>
      </c>
      <c r="F901" s="7">
        <v>10.20476</v>
      </c>
    </row>
    <row r="902" spans="1:6">
      <c r="A902" s="7">
        <v>214</v>
      </c>
      <c r="B902" s="7">
        <v>443500</v>
      </c>
      <c r="C902" s="7">
        <v>267500</v>
      </c>
      <c r="D902" s="7">
        <v>6</v>
      </c>
      <c r="E902" s="7">
        <v>35</v>
      </c>
      <c r="F902" s="7">
        <v>10.04688</v>
      </c>
    </row>
    <row r="903" spans="1:6">
      <c r="A903" s="7">
        <v>214</v>
      </c>
      <c r="B903" s="7">
        <v>444500</v>
      </c>
      <c r="C903" s="7">
        <v>267500</v>
      </c>
      <c r="D903" s="7">
        <v>6</v>
      </c>
      <c r="E903" s="7">
        <v>35</v>
      </c>
      <c r="F903" s="7">
        <v>9.9595210000000005</v>
      </c>
    </row>
    <row r="904" spans="1:6">
      <c r="A904" s="7">
        <v>214</v>
      </c>
      <c r="B904" s="7">
        <v>445500</v>
      </c>
      <c r="C904" s="7">
        <v>267500</v>
      </c>
      <c r="D904" s="7">
        <v>6</v>
      </c>
      <c r="E904" s="7">
        <v>35</v>
      </c>
      <c r="F904" s="7">
        <v>9.9797340000000005</v>
      </c>
    </row>
    <row r="905" spans="1:6">
      <c r="A905" s="7">
        <v>214</v>
      </c>
      <c r="B905" s="7">
        <v>446500</v>
      </c>
      <c r="C905" s="7">
        <v>267500</v>
      </c>
      <c r="D905" s="7">
        <v>6</v>
      </c>
      <c r="E905" s="7">
        <v>35</v>
      </c>
      <c r="F905" s="7">
        <v>9.9787020000000002</v>
      </c>
    </row>
    <row r="906" spans="1:6">
      <c r="A906" s="7">
        <v>214</v>
      </c>
      <c r="B906" s="7">
        <v>447500</v>
      </c>
      <c r="C906" s="7">
        <v>267500</v>
      </c>
      <c r="D906" s="7">
        <v>6</v>
      </c>
      <c r="E906" s="7">
        <v>35</v>
      </c>
      <c r="F906" s="7">
        <v>9.6433099999999996</v>
      </c>
    </row>
    <row r="907" spans="1:6">
      <c r="A907" s="7">
        <v>214</v>
      </c>
      <c r="B907" s="7">
        <v>448500</v>
      </c>
      <c r="C907" s="7">
        <v>267500</v>
      </c>
      <c r="D907" s="7">
        <v>6</v>
      </c>
      <c r="E907" s="7">
        <v>35</v>
      </c>
      <c r="F907" s="7">
        <v>9.4396489999999993</v>
      </c>
    </row>
    <row r="908" spans="1:6">
      <c r="A908" s="7">
        <v>214</v>
      </c>
      <c r="B908" s="7">
        <v>449500</v>
      </c>
      <c r="C908" s="7">
        <v>267500</v>
      </c>
      <c r="D908" s="7">
        <v>6</v>
      </c>
      <c r="E908" s="7">
        <v>35</v>
      </c>
      <c r="F908" s="7">
        <v>9.4161029999999997</v>
      </c>
    </row>
    <row r="909" spans="1:6">
      <c r="A909" s="7">
        <v>214</v>
      </c>
      <c r="B909" s="7">
        <v>450500</v>
      </c>
      <c r="C909" s="7">
        <v>267500</v>
      </c>
      <c r="D909" s="7">
        <v>6</v>
      </c>
      <c r="E909" s="7">
        <v>35</v>
      </c>
      <c r="F909" s="7">
        <v>9.2850590000000004</v>
      </c>
    </row>
    <row r="910" spans="1:6">
      <c r="A910" s="7">
        <v>214</v>
      </c>
      <c r="B910" s="7">
        <v>451500</v>
      </c>
      <c r="C910" s="7">
        <v>267500</v>
      </c>
      <c r="D910" s="7">
        <v>6</v>
      </c>
      <c r="E910" s="7">
        <v>35</v>
      </c>
      <c r="F910" s="7">
        <v>9.4440480000000004</v>
      </c>
    </row>
    <row r="911" spans="1:6">
      <c r="A911" s="7">
        <v>214</v>
      </c>
      <c r="B911" s="7">
        <v>452500</v>
      </c>
      <c r="C911" s="7">
        <v>267500</v>
      </c>
      <c r="D911" s="7">
        <v>6</v>
      </c>
      <c r="E911" s="7">
        <v>35</v>
      </c>
      <c r="F911" s="7">
        <v>9.7880369999999992</v>
      </c>
    </row>
    <row r="912" spans="1:6">
      <c r="A912" s="7">
        <v>214</v>
      </c>
      <c r="B912" s="7">
        <v>442500</v>
      </c>
      <c r="C912" s="7">
        <v>266500</v>
      </c>
      <c r="D912" s="7">
        <v>6</v>
      </c>
      <c r="E912" s="7">
        <v>35</v>
      </c>
      <c r="F912" s="7">
        <v>10.150180000000001</v>
      </c>
    </row>
    <row r="913" spans="1:6">
      <c r="A913" s="7">
        <v>214</v>
      </c>
      <c r="B913" s="7">
        <v>443500</v>
      </c>
      <c r="C913" s="7">
        <v>266500</v>
      </c>
      <c r="D913" s="7">
        <v>6</v>
      </c>
      <c r="E913" s="7">
        <v>35</v>
      </c>
      <c r="F913" s="7">
        <v>10.039020000000001</v>
      </c>
    </row>
    <row r="914" spans="1:6">
      <c r="A914" s="7">
        <v>214</v>
      </c>
      <c r="B914" s="7">
        <v>444500</v>
      </c>
      <c r="C914" s="7">
        <v>266500</v>
      </c>
      <c r="D914" s="7">
        <v>6</v>
      </c>
      <c r="E914" s="7">
        <v>35</v>
      </c>
      <c r="F914" s="7">
        <v>10.09568</v>
      </c>
    </row>
    <row r="915" spans="1:6">
      <c r="A915" s="7">
        <v>214</v>
      </c>
      <c r="B915" s="7">
        <v>445500</v>
      </c>
      <c r="C915" s="7">
        <v>266500</v>
      </c>
      <c r="D915" s="7">
        <v>6</v>
      </c>
      <c r="E915" s="7">
        <v>35</v>
      </c>
      <c r="F915" s="7">
        <v>10.06152</v>
      </c>
    </row>
    <row r="916" spans="1:6">
      <c r="A916" s="7">
        <v>214</v>
      </c>
      <c r="B916" s="7">
        <v>446500</v>
      </c>
      <c r="C916" s="7">
        <v>266500</v>
      </c>
      <c r="D916" s="7">
        <v>6</v>
      </c>
      <c r="E916" s="7">
        <v>35</v>
      </c>
      <c r="F916" s="7">
        <v>9.6616199999999992</v>
      </c>
    </row>
    <row r="917" spans="1:6">
      <c r="A917" s="7">
        <v>214</v>
      </c>
      <c r="B917" s="7">
        <v>447500</v>
      </c>
      <c r="C917" s="7">
        <v>266500</v>
      </c>
      <c r="D917" s="7">
        <v>6</v>
      </c>
      <c r="E917" s="7">
        <v>35</v>
      </c>
      <c r="F917" s="7">
        <v>9.4621519999999997</v>
      </c>
    </row>
    <row r="918" spans="1:6">
      <c r="A918" s="7">
        <v>214</v>
      </c>
      <c r="B918" s="7">
        <v>448500</v>
      </c>
      <c r="C918" s="7">
        <v>266500</v>
      </c>
      <c r="D918" s="7">
        <v>6</v>
      </c>
      <c r="E918" s="7">
        <v>35</v>
      </c>
      <c r="F918" s="7">
        <v>9.3714399999999998</v>
      </c>
    </row>
    <row r="919" spans="1:6">
      <c r="A919" s="7">
        <v>214</v>
      </c>
      <c r="B919" s="7">
        <v>449500</v>
      </c>
      <c r="C919" s="7">
        <v>266500</v>
      </c>
      <c r="D919" s="7">
        <v>6</v>
      </c>
      <c r="E919" s="7">
        <v>35</v>
      </c>
      <c r="F919" s="7">
        <v>9.2817179999999997</v>
      </c>
    </row>
    <row r="920" spans="1:6">
      <c r="A920" s="7">
        <v>214</v>
      </c>
      <c r="B920" s="7">
        <v>450500</v>
      </c>
      <c r="C920" s="7">
        <v>266500</v>
      </c>
      <c r="D920" s="7">
        <v>6</v>
      </c>
      <c r="E920" s="7">
        <v>35</v>
      </c>
      <c r="F920" s="7">
        <v>9.1665709999999994</v>
      </c>
    </row>
    <row r="921" spans="1:6">
      <c r="A921" s="7">
        <v>214</v>
      </c>
      <c r="B921" s="7">
        <v>451500</v>
      </c>
      <c r="C921" s="7">
        <v>266500</v>
      </c>
      <c r="D921" s="7">
        <v>6</v>
      </c>
      <c r="E921" s="7">
        <v>35</v>
      </c>
      <c r="F921" s="7">
        <v>9.1798219999999997</v>
      </c>
    </row>
    <row r="922" spans="1:6">
      <c r="A922" s="7">
        <v>214</v>
      </c>
      <c r="B922" s="7">
        <v>452500</v>
      </c>
      <c r="C922" s="7">
        <v>266500</v>
      </c>
      <c r="D922" s="7">
        <v>6</v>
      </c>
      <c r="E922" s="7">
        <v>35</v>
      </c>
      <c r="F922" s="7">
        <v>9.4905760000000008</v>
      </c>
    </row>
    <row r="923" spans="1:6">
      <c r="A923" s="7">
        <v>214</v>
      </c>
      <c r="B923" s="7">
        <v>443500</v>
      </c>
      <c r="C923" s="7">
        <v>265500</v>
      </c>
      <c r="D923" s="7">
        <v>6</v>
      </c>
      <c r="E923" s="7">
        <v>35</v>
      </c>
      <c r="F923" s="7">
        <v>10.121650000000001</v>
      </c>
    </row>
    <row r="924" spans="1:6">
      <c r="A924" s="7">
        <v>214</v>
      </c>
      <c r="B924" s="7">
        <v>444500</v>
      </c>
      <c r="C924" s="7">
        <v>265500</v>
      </c>
      <c r="D924" s="7">
        <v>6</v>
      </c>
      <c r="E924" s="7">
        <v>35</v>
      </c>
      <c r="F924" s="7">
        <v>10.01329</v>
      </c>
    </row>
    <row r="925" spans="1:6">
      <c r="A925" s="7">
        <v>214</v>
      </c>
      <c r="B925" s="7">
        <v>445500</v>
      </c>
      <c r="C925" s="7">
        <v>265500</v>
      </c>
      <c r="D925" s="7">
        <v>6</v>
      </c>
      <c r="E925" s="7">
        <v>35</v>
      </c>
      <c r="F925" s="7">
        <v>9.7632290000000008</v>
      </c>
    </row>
    <row r="926" spans="1:6">
      <c r="A926" s="7">
        <v>214</v>
      </c>
      <c r="B926" s="7">
        <v>446500</v>
      </c>
      <c r="C926" s="7">
        <v>265500</v>
      </c>
      <c r="D926" s="7">
        <v>6</v>
      </c>
      <c r="E926" s="7">
        <v>35</v>
      </c>
      <c r="F926" s="7">
        <v>9.4386849999999995</v>
      </c>
    </row>
    <row r="927" spans="1:6">
      <c r="A927" s="7">
        <v>214</v>
      </c>
      <c r="B927" s="7">
        <v>447500</v>
      </c>
      <c r="C927" s="7">
        <v>265500</v>
      </c>
      <c r="D927" s="7">
        <v>6</v>
      </c>
      <c r="E927" s="7">
        <v>35</v>
      </c>
      <c r="F927" s="7">
        <v>9.3215400000000006</v>
      </c>
    </row>
    <row r="928" spans="1:6">
      <c r="A928" s="7">
        <v>214</v>
      </c>
      <c r="B928" s="7">
        <v>448500</v>
      </c>
      <c r="C928" s="7">
        <v>265500</v>
      </c>
      <c r="D928" s="7">
        <v>6</v>
      </c>
      <c r="E928" s="7">
        <v>35</v>
      </c>
      <c r="F928" s="7">
        <v>9.2171559999999992</v>
      </c>
    </row>
    <row r="929" spans="1:6">
      <c r="A929" s="7">
        <v>214</v>
      </c>
      <c r="B929" s="7">
        <v>449500</v>
      </c>
      <c r="C929" s="7">
        <v>265500</v>
      </c>
      <c r="D929" s="7">
        <v>6</v>
      </c>
      <c r="E929" s="7">
        <v>35</v>
      </c>
      <c r="F929" s="7">
        <v>9.0843930000000004</v>
      </c>
    </row>
    <row r="930" spans="1:6">
      <c r="A930" s="7">
        <v>214</v>
      </c>
      <c r="B930" s="7">
        <v>450500</v>
      </c>
      <c r="C930" s="7">
        <v>265500</v>
      </c>
      <c r="D930" s="7">
        <v>6</v>
      </c>
      <c r="E930" s="7">
        <v>35</v>
      </c>
      <c r="F930" s="7">
        <v>9.0311830000000004</v>
      </c>
    </row>
    <row r="931" spans="1:6">
      <c r="A931" s="7">
        <v>214</v>
      </c>
      <c r="B931" s="7">
        <v>451500</v>
      </c>
      <c r="C931" s="7">
        <v>265500</v>
      </c>
      <c r="D931" s="7">
        <v>6</v>
      </c>
      <c r="E931" s="7">
        <v>35</v>
      </c>
      <c r="F931" s="7">
        <v>9.0007819999999992</v>
      </c>
    </row>
    <row r="932" spans="1:6">
      <c r="A932" s="7">
        <v>214</v>
      </c>
      <c r="B932" s="7">
        <v>452500</v>
      </c>
      <c r="C932" s="7">
        <v>265500</v>
      </c>
      <c r="D932" s="7">
        <v>6</v>
      </c>
      <c r="E932" s="7">
        <v>35</v>
      </c>
      <c r="F932" s="7">
        <v>9.1048159999999996</v>
      </c>
    </row>
    <row r="933" spans="1:6">
      <c r="A933" s="7">
        <v>214</v>
      </c>
      <c r="B933" s="7">
        <v>445500</v>
      </c>
      <c r="C933" s="7">
        <v>264500</v>
      </c>
      <c r="D933" s="7">
        <v>6</v>
      </c>
      <c r="E933" s="7">
        <v>35</v>
      </c>
      <c r="F933" s="7">
        <v>9.6296610000000005</v>
      </c>
    </row>
    <row r="934" spans="1:6">
      <c r="A934" s="7">
        <v>214</v>
      </c>
      <c r="B934" s="7">
        <v>446500</v>
      </c>
      <c r="C934" s="7">
        <v>264500</v>
      </c>
      <c r="D934" s="7">
        <v>6</v>
      </c>
      <c r="E934" s="7">
        <v>35</v>
      </c>
      <c r="F934" s="7">
        <v>9.3616700000000002</v>
      </c>
    </row>
    <row r="935" spans="1:6">
      <c r="A935" s="7">
        <v>214</v>
      </c>
      <c r="B935" s="7">
        <v>447500</v>
      </c>
      <c r="C935" s="7">
        <v>264500</v>
      </c>
      <c r="D935" s="7">
        <v>6</v>
      </c>
      <c r="E935" s="7">
        <v>35</v>
      </c>
      <c r="F935" s="7">
        <v>9.2064509999999995</v>
      </c>
    </row>
    <row r="936" spans="1:6">
      <c r="A936" s="7">
        <v>214</v>
      </c>
      <c r="B936" s="7">
        <v>448500</v>
      </c>
      <c r="C936" s="7">
        <v>264500</v>
      </c>
      <c r="D936" s="7">
        <v>6</v>
      </c>
      <c r="E936" s="7">
        <v>35</v>
      </c>
      <c r="F936" s="7">
        <v>9.0992820000000005</v>
      </c>
    </row>
    <row r="937" spans="1:6">
      <c r="A937" s="7">
        <v>214</v>
      </c>
      <c r="B937" s="7">
        <v>449500</v>
      </c>
      <c r="C937" s="7">
        <v>264500</v>
      </c>
      <c r="D937" s="7">
        <v>6</v>
      </c>
      <c r="E937" s="7">
        <v>35</v>
      </c>
      <c r="F937" s="7">
        <v>9.0717770000000009</v>
      </c>
    </row>
    <row r="938" spans="1:6">
      <c r="A938" s="7">
        <v>214</v>
      </c>
      <c r="B938" s="7">
        <v>450500</v>
      </c>
      <c r="C938" s="7">
        <v>264500</v>
      </c>
      <c r="D938" s="7">
        <v>6</v>
      </c>
      <c r="E938" s="7">
        <v>35</v>
      </c>
      <c r="F938" s="7">
        <v>8.9214640000000003</v>
      </c>
    </row>
    <row r="939" spans="1:6">
      <c r="A939" s="7">
        <v>214</v>
      </c>
      <c r="B939" s="7">
        <v>451500</v>
      </c>
      <c r="C939" s="7">
        <v>264500</v>
      </c>
      <c r="D939" s="7">
        <v>6</v>
      </c>
      <c r="E939" s="7">
        <v>35</v>
      </c>
      <c r="F939" s="7">
        <v>8.9118849999999998</v>
      </c>
    </row>
    <row r="940" spans="1:6">
      <c r="A940" s="7">
        <v>214</v>
      </c>
      <c r="B940" s="7">
        <v>452500</v>
      </c>
      <c r="C940" s="7">
        <v>264500</v>
      </c>
      <c r="D940" s="7">
        <v>6</v>
      </c>
      <c r="E940" s="7">
        <v>35</v>
      </c>
      <c r="F940" s="7">
        <v>8.9771140000000003</v>
      </c>
    </row>
    <row r="941" spans="1:6">
      <c r="A941" s="7">
        <v>214</v>
      </c>
      <c r="B941" s="7">
        <v>446500</v>
      </c>
      <c r="C941" s="7">
        <v>263500</v>
      </c>
      <c r="D941" s="7">
        <v>6</v>
      </c>
      <c r="E941" s="7">
        <v>35</v>
      </c>
      <c r="F941" s="7">
        <v>9.3155380000000001</v>
      </c>
    </row>
    <row r="942" spans="1:6">
      <c r="A942" s="7">
        <v>214</v>
      </c>
      <c r="B942" s="7">
        <v>447500</v>
      </c>
      <c r="C942" s="7">
        <v>263500</v>
      </c>
      <c r="D942" s="7">
        <v>6</v>
      </c>
      <c r="E942" s="7">
        <v>35</v>
      </c>
      <c r="F942" s="7">
        <v>9.2193939999999994</v>
      </c>
    </row>
    <row r="943" spans="1:6">
      <c r="A943" s="7">
        <v>214</v>
      </c>
      <c r="B943" s="7">
        <v>449500</v>
      </c>
      <c r="C943" s="7">
        <v>263500</v>
      </c>
      <c r="D943" s="7">
        <v>6</v>
      </c>
      <c r="E943" s="7">
        <v>35</v>
      </c>
      <c r="F943" s="7">
        <v>9.0106120000000001</v>
      </c>
    </row>
    <row r="944" spans="1:6">
      <c r="A944" s="7">
        <v>214</v>
      </c>
      <c r="B944" s="7">
        <v>450500</v>
      </c>
      <c r="C944" s="7">
        <v>263500</v>
      </c>
      <c r="D944" s="7">
        <v>6</v>
      </c>
      <c r="E944" s="7">
        <v>35</v>
      </c>
      <c r="F944" s="7">
        <v>8.8726319999999994</v>
      </c>
    </row>
    <row r="945" spans="1:6">
      <c r="A945" s="7">
        <v>214</v>
      </c>
      <c r="B945" s="7">
        <v>451500</v>
      </c>
      <c r="C945" s="7">
        <v>263500</v>
      </c>
      <c r="D945" s="7">
        <v>6</v>
      </c>
      <c r="E945" s="7">
        <v>35</v>
      </c>
      <c r="F945" s="7">
        <v>8.9523659999999996</v>
      </c>
    </row>
    <row r="946" spans="1:6">
      <c r="A946" s="7">
        <v>214</v>
      </c>
      <c r="B946" s="7">
        <v>452500</v>
      </c>
      <c r="C946" s="7">
        <v>263500</v>
      </c>
      <c r="D946" s="7">
        <v>6</v>
      </c>
      <c r="E946" s="7">
        <v>35</v>
      </c>
      <c r="F946" s="7">
        <v>8.894069</v>
      </c>
    </row>
    <row r="947" spans="1:6">
      <c r="A947" s="7">
        <v>214</v>
      </c>
      <c r="B947" s="7">
        <v>453500</v>
      </c>
      <c r="C947" s="7">
        <v>263500</v>
      </c>
      <c r="D947" s="7">
        <v>6</v>
      </c>
      <c r="E947" s="7">
        <v>35</v>
      </c>
      <c r="F947" s="7">
        <v>9.0566440000000004</v>
      </c>
    </row>
    <row r="948" spans="1:6">
      <c r="A948" s="7">
        <v>214</v>
      </c>
      <c r="B948" s="7">
        <v>450500</v>
      </c>
      <c r="C948" s="7">
        <v>262500</v>
      </c>
      <c r="D948" s="7">
        <v>6</v>
      </c>
      <c r="E948" s="7">
        <v>35</v>
      </c>
      <c r="F948" s="7">
        <v>8.8705839999999991</v>
      </c>
    </row>
    <row r="949" spans="1:6">
      <c r="A949" s="7">
        <v>214</v>
      </c>
      <c r="B949" s="7">
        <v>451500</v>
      </c>
      <c r="C949" s="7">
        <v>262500</v>
      </c>
      <c r="D949" s="7">
        <v>6</v>
      </c>
      <c r="E949" s="7">
        <v>35</v>
      </c>
      <c r="F949" s="7">
        <v>8.8335609999999996</v>
      </c>
    </row>
    <row r="950" spans="1:6">
      <c r="A950" s="7">
        <v>214</v>
      </c>
      <c r="B950" s="7">
        <v>452500</v>
      </c>
      <c r="C950" s="7">
        <v>262500</v>
      </c>
      <c r="D950" s="7">
        <v>6</v>
      </c>
      <c r="E950" s="7">
        <v>35</v>
      </c>
      <c r="F950" s="7">
        <v>8.8494659999999996</v>
      </c>
    </row>
  </sheetData>
  <autoFilter ref="A5:F594" xr:uid="{00000000-0009-0000-0000-00000E000000}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"/>
  <sheetViews>
    <sheetView topLeftCell="A8" zoomScaleNormal="100" workbookViewId="0">
      <selection activeCell="K8" sqref="K8"/>
    </sheetView>
  </sheetViews>
  <sheetFormatPr defaultColWidth="15.5703125" defaultRowHeight="15" customHeight="1" zeroHeight="1"/>
  <cols>
    <col min="1" max="1" width="9.85546875" style="14" customWidth="1"/>
    <col min="2" max="2" width="19.28515625" style="14" customWidth="1"/>
    <col min="3" max="6" width="11.5703125" style="14" customWidth="1"/>
    <col min="7" max="7" width="11.85546875" style="14" customWidth="1"/>
    <col min="8" max="9" width="15.5703125" style="1"/>
    <col min="10" max="10" width="15.5703125" style="14"/>
    <col min="11" max="11" width="20.71093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'(01)'!C7:D7+1</f>
        <v>11</v>
      </c>
      <c r="D7" s="127"/>
      <c r="E7" s="128" t="s">
        <v>11</v>
      </c>
      <c r="F7" s="128"/>
      <c r="G7" s="23" t="s">
        <v>94</v>
      </c>
      <c r="H7" s="54"/>
      <c r="I7" s="54"/>
      <c r="K7" s="14" t="s">
        <v>13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39.75" thickTop="1" thickBot="1">
      <c r="A12" s="57" t="str">
        <f t="shared" ref="A12:A34" si="0">TEXT(K12&amp;J12,0)</f>
        <v>HARB/22A/NA11S01</v>
      </c>
      <c r="B12" s="39" t="str">
        <f>'(01)'!B12</f>
        <v>6 The Terrace Rugby Road</v>
      </c>
      <c r="C12" s="28">
        <f>'(01)'!E12</f>
        <v>0.56388888888888888</v>
      </c>
      <c r="D12" s="33">
        <f>'(01)'!F12</f>
        <v>44960</v>
      </c>
      <c r="E12" s="28">
        <v>0.54861111111111105</v>
      </c>
      <c r="F12" s="33">
        <v>44987</v>
      </c>
      <c r="G12" s="65">
        <f ca="1">IF(ISBLANK(E12),ROUND(((NOW())-($C12+$D12))*24,2),ROUND((($E12+F12)-($C12+$D12))*24,2))</f>
        <v>647.63</v>
      </c>
      <c r="H12" s="29">
        <v>24.6</v>
      </c>
      <c r="I12" s="39"/>
      <c r="J12" s="59" t="s">
        <v>27</v>
      </c>
      <c r="K12" s="15" t="str">
        <f>TEXT("HARB/"&amp;$K$7&amp;"/NA"&amp;$C$7&amp;"S",0)</f>
        <v>HARB/22A/NA11S</v>
      </c>
    </row>
    <row r="13" spans="1:11" s="15" customFormat="1" ht="39" thickBot="1">
      <c r="A13" s="57" t="str">
        <f t="shared" si="0"/>
        <v>HARB/22A/NA11S02</v>
      </c>
      <c r="B13" s="39" t="str">
        <f>'(01)'!B13</f>
        <v>Lut. Service Shop</v>
      </c>
      <c r="C13" s="28">
        <f>'(01)'!E13</f>
        <v>0.58611111111111114</v>
      </c>
      <c r="D13" s="33">
        <f>'(01)'!F13</f>
        <v>44960</v>
      </c>
      <c r="E13" s="28">
        <v>0.55625000000000002</v>
      </c>
      <c r="F13" s="33">
        <v>44987</v>
      </c>
      <c r="G13" s="65">
        <f t="shared" ref="G13:G29" ca="1" si="1">IF(ISBLANK(E13),ROUND(((NOW())-($C13+$D13))*24,2),ROUND((($E13+F13)-($C13+$D13))*24,2))</f>
        <v>647.28</v>
      </c>
      <c r="H13" s="30">
        <v>39.4</v>
      </c>
      <c r="I13" s="39"/>
      <c r="J13" s="59" t="s">
        <v>29</v>
      </c>
      <c r="K13" s="15" t="str">
        <f t="shared" ref="K13:K45" si="2">TEXT("HARB/"&amp;$K$7&amp;"/NA"&amp;$C$7&amp;"S",0)</f>
        <v>HARB/22A/NA11S</v>
      </c>
    </row>
    <row r="14" spans="1:11" s="15" customFormat="1" ht="39" thickBot="1">
      <c r="A14" s="57" t="str">
        <f t="shared" si="0"/>
        <v>HARB/22A/NA11S03</v>
      </c>
      <c r="B14" s="39" t="str">
        <f>'(01)'!B14</f>
        <v>40 regent street lutterworth</v>
      </c>
      <c r="C14" s="28">
        <f>'(01)'!E14</f>
        <v>0.58263888888888882</v>
      </c>
      <c r="D14" s="33">
        <f>'(01)'!F14</f>
        <v>44960</v>
      </c>
      <c r="E14" s="28">
        <v>0.55277777777777781</v>
      </c>
      <c r="F14" s="33">
        <v>44987</v>
      </c>
      <c r="G14" s="65">
        <f t="shared" ca="1" si="1"/>
        <v>647.28</v>
      </c>
      <c r="H14" s="30">
        <v>18.600000000000001</v>
      </c>
      <c r="I14" s="39"/>
      <c r="J14" s="59" t="s">
        <v>31</v>
      </c>
      <c r="K14" s="15" t="str">
        <f t="shared" si="2"/>
        <v>HARB/22A/NA11S</v>
      </c>
    </row>
    <row r="15" spans="1:11" s="15" customFormat="1" ht="39" thickBot="1">
      <c r="A15" s="57" t="str">
        <f t="shared" si="0"/>
        <v>HARB/22A/NA11S04</v>
      </c>
      <c r="B15" s="39" t="str">
        <f>'(01)'!B15</f>
        <v>regent court</v>
      </c>
      <c r="C15" s="28">
        <f>'(01)'!E15</f>
        <v>0.58402777777777781</v>
      </c>
      <c r="D15" s="33">
        <f>'(01)'!F15</f>
        <v>44960</v>
      </c>
      <c r="E15" s="28">
        <v>0.5541666666666667</v>
      </c>
      <c r="F15" s="33">
        <v>44987</v>
      </c>
      <c r="G15" s="65">
        <f t="shared" ca="1" si="1"/>
        <v>647.28</v>
      </c>
      <c r="H15" s="30">
        <v>25.6</v>
      </c>
      <c r="I15" s="39"/>
      <c r="J15" s="59" t="s">
        <v>33</v>
      </c>
      <c r="K15" s="15" t="str">
        <f t="shared" si="2"/>
        <v>HARB/22A/NA11S</v>
      </c>
    </row>
    <row r="16" spans="1:11" s="15" customFormat="1" ht="39" thickBot="1">
      <c r="A16" s="57" t="str">
        <f t="shared" si="0"/>
        <v>HARB/22A/NA11S05</v>
      </c>
      <c r="B16" s="39" t="str">
        <f>'(01)'!B16</f>
        <v>26 Market Street Lutterworth</v>
      </c>
      <c r="C16" s="28">
        <f>'(01)'!E16</f>
        <v>0.57500000000000007</v>
      </c>
      <c r="D16" s="33">
        <f>'(01)'!F16</f>
        <v>44960</v>
      </c>
      <c r="E16" s="28">
        <v>0.5444444444444444</v>
      </c>
      <c r="F16" s="33">
        <v>44987</v>
      </c>
      <c r="G16" s="65">
        <f t="shared" ca="1" si="1"/>
        <v>647.27</v>
      </c>
      <c r="H16" s="30">
        <v>30.6</v>
      </c>
      <c r="I16" s="39"/>
      <c r="J16" s="59" t="s">
        <v>35</v>
      </c>
      <c r="K16" s="15" t="str">
        <f t="shared" si="2"/>
        <v>HARB/22A/NA11S</v>
      </c>
    </row>
    <row r="17" spans="1:11" s="15" customFormat="1" ht="39" thickBot="1">
      <c r="A17" s="57" t="str">
        <f t="shared" si="0"/>
        <v>HARB/22A/NA11S06</v>
      </c>
      <c r="B17" s="39" t="str">
        <f>'(01)'!B17</f>
        <v>Homeside main street Theddingworth</v>
      </c>
      <c r="C17" s="28">
        <f>'(01)'!E17</f>
        <v>0.60416666666666663</v>
      </c>
      <c r="D17" s="33">
        <f>'(01)'!F17</f>
        <v>44960</v>
      </c>
      <c r="E17" s="28">
        <v>0.57916666666666672</v>
      </c>
      <c r="F17" s="33">
        <v>44987</v>
      </c>
      <c r="G17" s="65">
        <f t="shared" ca="1" si="1"/>
        <v>647.4</v>
      </c>
      <c r="H17" s="30">
        <v>23.8</v>
      </c>
      <c r="I17" s="39"/>
      <c r="J17" s="59" t="s">
        <v>37</v>
      </c>
      <c r="K17" s="15" t="str">
        <f t="shared" si="2"/>
        <v>HARB/22A/NA11S</v>
      </c>
    </row>
    <row r="18" spans="1:11" s="15" customFormat="1" ht="39" thickBot="1">
      <c r="A18" s="57" t="str">
        <f t="shared" si="0"/>
        <v>HARB/22A/NA11S07</v>
      </c>
      <c r="B18" s="39" t="str">
        <f>'(01)'!B18</f>
        <v>17 Rugby road Lutterworth</v>
      </c>
      <c r="C18" s="28">
        <f>'(01)'!E18</f>
        <v>0.57916666666666672</v>
      </c>
      <c r="D18" s="33">
        <f>'(01)'!F18</f>
        <v>44960</v>
      </c>
      <c r="E18" s="28">
        <v>0.54999999999999993</v>
      </c>
      <c r="F18" s="33">
        <v>44987</v>
      </c>
      <c r="G18" s="65">
        <f t="shared" ca="1" si="1"/>
        <v>647.29999999999995</v>
      </c>
      <c r="H18" s="30">
        <v>27.9</v>
      </c>
      <c r="I18" s="39"/>
      <c r="J18" s="59" t="s">
        <v>39</v>
      </c>
      <c r="K18" s="15" t="str">
        <f t="shared" si="2"/>
        <v>HARB/22A/NA11S</v>
      </c>
    </row>
    <row r="19" spans="1:11" s="15" customFormat="1" ht="39" thickBot="1">
      <c r="A19" s="57" t="str">
        <f t="shared" si="0"/>
        <v>HARB/22A/NA11S08</v>
      </c>
      <c r="B19" s="39" t="str">
        <f>'(01)'!B19</f>
        <v xml:space="preserve">69 leicester road Kibworth </v>
      </c>
      <c r="C19" s="28">
        <f>'(01)'!E19</f>
        <v>0.47361111111111115</v>
      </c>
      <c r="D19" s="33">
        <f>'(01)'!F19</f>
        <v>44960</v>
      </c>
      <c r="E19" s="28">
        <v>0.44097222222222227</v>
      </c>
      <c r="F19" s="33">
        <v>44987</v>
      </c>
      <c r="G19" s="65">
        <f t="shared" ca="1" si="1"/>
        <v>647.22</v>
      </c>
      <c r="H19" s="30">
        <v>25.3</v>
      </c>
      <c r="I19" s="39"/>
      <c r="J19" s="59" t="s">
        <v>41</v>
      </c>
      <c r="K19" s="15" t="str">
        <f t="shared" si="2"/>
        <v>HARB/22A/NA11S</v>
      </c>
    </row>
    <row r="20" spans="1:11" s="15" customFormat="1" ht="39" thickBot="1">
      <c r="A20" s="57" t="str">
        <f t="shared" si="0"/>
        <v>HARB/22A/NA11S09</v>
      </c>
      <c r="B20" s="39" t="str">
        <f>'(01)'!B20</f>
        <v>77 leicester road</v>
      </c>
      <c r="C20" s="28">
        <f>'(01)'!E20</f>
        <v>0.58819444444444446</v>
      </c>
      <c r="D20" s="33">
        <f>'(01)'!F20</f>
        <v>44960</v>
      </c>
      <c r="E20" s="28">
        <v>0.5625</v>
      </c>
      <c r="F20" s="33">
        <v>44987</v>
      </c>
      <c r="G20" s="65">
        <f t="shared" ca="1" si="1"/>
        <v>647.38</v>
      </c>
      <c r="H20" s="31">
        <v>18.8</v>
      </c>
      <c r="I20" s="39"/>
      <c r="J20" s="59" t="s">
        <v>43</v>
      </c>
      <c r="K20" s="15" t="str">
        <f t="shared" si="2"/>
        <v>HARB/22A/NA11S</v>
      </c>
    </row>
    <row r="21" spans="1:11" s="15" customFormat="1" ht="39.75" thickTop="1" thickBot="1">
      <c r="A21" s="57" t="str">
        <f t="shared" si="0"/>
        <v>HARB/22A/NA11S10</v>
      </c>
      <c r="B21" s="39" t="str">
        <f>'(01)'!B21</f>
        <v>Day Nursery</v>
      </c>
      <c r="C21" s="28">
        <f>'(01)'!E21</f>
        <v>0.59166666666666667</v>
      </c>
      <c r="D21" s="33">
        <f>'(01)'!F21</f>
        <v>44960</v>
      </c>
      <c r="E21" s="28">
        <v>0.56597222222222221</v>
      </c>
      <c r="F21" s="33">
        <v>44987</v>
      </c>
      <c r="G21" s="65">
        <f t="shared" ca="1" si="1"/>
        <v>647.38</v>
      </c>
      <c r="H21" s="29">
        <v>21.9</v>
      </c>
      <c r="I21" s="39"/>
      <c r="J21" s="59" t="s">
        <v>45</v>
      </c>
      <c r="K21" s="15" t="str">
        <f t="shared" si="2"/>
        <v>HARB/22A/NA11S</v>
      </c>
    </row>
    <row r="22" spans="1:11" s="15" customFormat="1" ht="39" thickBot="1">
      <c r="A22" s="57" t="str">
        <f t="shared" si="0"/>
        <v>HARB/22A/NA11S11</v>
      </c>
      <c r="B22" s="39" t="str">
        <f>'(01)'!B22</f>
        <v>A6 Kibworth</v>
      </c>
      <c r="C22" s="28">
        <f>'(01)'!E22</f>
        <v>0.46388888888888885</v>
      </c>
      <c r="D22" s="33">
        <f>'(01)'!F22</f>
        <v>44960</v>
      </c>
      <c r="E22" s="28">
        <v>0.43611111111111112</v>
      </c>
      <c r="F22" s="33">
        <v>44987</v>
      </c>
      <c r="G22" s="65">
        <f t="shared" ca="1" si="1"/>
        <v>647.33000000000004</v>
      </c>
      <c r="H22" s="30">
        <v>30</v>
      </c>
      <c r="I22" s="39"/>
      <c r="J22" s="59" t="s">
        <v>47</v>
      </c>
      <c r="K22" s="15" t="str">
        <f t="shared" si="2"/>
        <v>HARB/22A/NA11S</v>
      </c>
    </row>
    <row r="23" spans="1:11" s="15" customFormat="1" ht="39" thickBot="1">
      <c r="A23" s="57" t="str">
        <f t="shared" si="0"/>
        <v>HARB/22A/NA11S12</v>
      </c>
      <c r="B23" s="39" t="str">
        <f>'(01)'!B23</f>
        <v xml:space="preserve">lamppost outside 78 leicester road kibworth </v>
      </c>
      <c r="C23" s="28">
        <f>'(01)'!E23</f>
        <v>0.47430555555555554</v>
      </c>
      <c r="D23" s="33">
        <f>'(01)'!F23</f>
        <v>44960</v>
      </c>
      <c r="E23" s="28">
        <v>0.44097222222222227</v>
      </c>
      <c r="F23" s="33">
        <v>44987</v>
      </c>
      <c r="G23" s="65">
        <f t="shared" ca="1" si="1"/>
        <v>647.20000000000005</v>
      </c>
      <c r="H23" s="30">
        <v>39.700000000000003</v>
      </c>
      <c r="I23" s="39"/>
      <c r="J23" s="59" t="s">
        <v>49</v>
      </c>
      <c r="K23" s="15" t="str">
        <f t="shared" si="2"/>
        <v>HARB/22A/NA11S</v>
      </c>
    </row>
    <row r="24" spans="1:11" s="15" customFormat="1" ht="39" thickBot="1">
      <c r="A24" s="57" t="str">
        <f t="shared" si="0"/>
        <v>HARB/22A/NA11S13</v>
      </c>
      <c r="B24" s="39" t="str">
        <f>'(01)'!B24</f>
        <v>24 Rugby Road Lutterworth</v>
      </c>
      <c r="C24" s="28">
        <f>'(01)'!E24</f>
        <v>0.58124999999999993</v>
      </c>
      <c r="D24" s="33">
        <f>'(01)'!F24</f>
        <v>44960</v>
      </c>
      <c r="E24" s="28">
        <v>0.55138888888888882</v>
      </c>
      <c r="F24" s="33">
        <v>44987</v>
      </c>
      <c r="G24" s="65">
        <f t="shared" ca="1" si="1"/>
        <v>647.28</v>
      </c>
      <c r="H24" s="30">
        <v>40.6</v>
      </c>
      <c r="I24" s="39"/>
      <c r="J24" s="59" t="s">
        <v>51</v>
      </c>
      <c r="K24" s="15" t="str">
        <f t="shared" si="2"/>
        <v>HARB/22A/NA11S</v>
      </c>
    </row>
    <row r="25" spans="1:11" s="15" customFormat="1" ht="39" thickBot="1">
      <c r="A25" s="57" t="str">
        <f t="shared" si="0"/>
        <v>HARB/22A/NA11S14</v>
      </c>
      <c r="B25" s="39" t="str">
        <f>'(01)'!B25</f>
        <v>sign outside 64 Leicester Road Kibworth</v>
      </c>
      <c r="C25" s="28">
        <f>'(01)'!E25</f>
        <v>0.4465277777777778</v>
      </c>
      <c r="D25" s="33">
        <f>'(01)'!F25</f>
        <v>44960</v>
      </c>
      <c r="E25" s="28">
        <v>0.41597222222222219</v>
      </c>
      <c r="F25" s="33">
        <v>44987</v>
      </c>
      <c r="G25" s="65">
        <f t="shared" ca="1" si="1"/>
        <v>647.27</v>
      </c>
      <c r="H25" s="30">
        <v>56.4</v>
      </c>
      <c r="I25" s="39"/>
      <c r="J25" s="59" t="s">
        <v>53</v>
      </c>
      <c r="K25" s="15" t="str">
        <f t="shared" si="2"/>
        <v>HARB/22A/NA11S</v>
      </c>
    </row>
    <row r="26" spans="1:11" s="15" customFormat="1" ht="39" thickBot="1">
      <c r="A26" s="57" t="str">
        <f t="shared" si="0"/>
        <v>HARB/22A/NA11S15</v>
      </c>
      <c r="B26" s="39" t="str">
        <f>'(01)'!B26</f>
        <v xml:space="preserve">signpost just north of 11 Leicester road Kibworth </v>
      </c>
      <c r="C26" s="28">
        <f>'(01)'!E26</f>
        <v>0.44375000000000003</v>
      </c>
      <c r="D26" s="33">
        <f>'(01)'!F26</f>
        <v>44960</v>
      </c>
      <c r="E26" s="28">
        <v>0.41388888888888892</v>
      </c>
      <c r="F26" s="33">
        <v>44987</v>
      </c>
      <c r="G26" s="65">
        <f t="shared" ca="1" si="1"/>
        <v>647.28</v>
      </c>
      <c r="H26" s="30">
        <v>32.6</v>
      </c>
      <c r="I26" s="39"/>
      <c r="J26" s="59" t="s">
        <v>55</v>
      </c>
      <c r="K26" s="15" t="str">
        <f t="shared" si="2"/>
        <v>HARB/22A/NA11S</v>
      </c>
    </row>
    <row r="27" spans="1:11" s="15" customFormat="1" ht="39" thickBot="1">
      <c r="A27" s="57" t="str">
        <f t="shared" si="0"/>
        <v>HARB/22A/NA11S16</v>
      </c>
      <c r="B27" s="39" t="str">
        <f>'(01)'!B27</f>
        <v xml:space="preserve">pizza Express st marys road </v>
      </c>
      <c r="C27" s="28">
        <f>'(01)'!E27</f>
        <v>0.64513888888888882</v>
      </c>
      <c r="D27" s="33">
        <f>'(01)'!F27</f>
        <v>44959</v>
      </c>
      <c r="E27" s="28">
        <v>0.6166666666666667</v>
      </c>
      <c r="F27" s="33">
        <v>44987</v>
      </c>
      <c r="G27" s="65">
        <f t="shared" ca="1" si="1"/>
        <v>671.32</v>
      </c>
      <c r="H27" s="30">
        <v>27.1</v>
      </c>
      <c r="I27" s="39"/>
      <c r="J27" s="59" t="s">
        <v>57</v>
      </c>
      <c r="K27" s="15" t="str">
        <f t="shared" si="2"/>
        <v>HARB/22A/NA11S</v>
      </c>
    </row>
    <row r="28" spans="1:11" s="15" customFormat="1" ht="39" thickBot="1">
      <c r="A28" s="57" t="str">
        <f t="shared" si="0"/>
        <v>HARB/22A/NA11S17</v>
      </c>
      <c r="B28" s="39" t="str">
        <f>'(01)'!B28</f>
        <v>Jazz Hair</v>
      </c>
      <c r="C28" s="28">
        <f>'(01)'!E28</f>
        <v>0.57638888888888895</v>
      </c>
      <c r="D28" s="33">
        <f>'(01)'!F28</f>
        <v>44960</v>
      </c>
      <c r="E28" s="28">
        <v>0.54722222222222217</v>
      </c>
      <c r="F28" s="33">
        <v>44987</v>
      </c>
      <c r="G28" s="65">
        <f t="shared" ca="1" si="1"/>
        <v>647.29999999999995</v>
      </c>
      <c r="H28" s="30">
        <v>30.7</v>
      </c>
      <c r="I28" s="39"/>
      <c r="J28" s="59" t="s">
        <v>59</v>
      </c>
      <c r="K28" s="15" t="str">
        <f t="shared" si="2"/>
        <v>HARB/22A/NA11S</v>
      </c>
    </row>
    <row r="29" spans="1:11" s="15" customFormat="1" ht="39" thickBot="1">
      <c r="A29" s="60" t="str">
        <f t="shared" si="0"/>
        <v>HARB/22A/NA11S18</v>
      </c>
      <c r="B29" s="39" t="str">
        <f>'(01)'!B29</f>
        <v>Spencerdene main street theddingworth</v>
      </c>
      <c r="C29" s="28">
        <f>'(01)'!E29</f>
        <v>0.60555555555555551</v>
      </c>
      <c r="D29" s="33">
        <f>'(01)'!F29</f>
        <v>44960</v>
      </c>
      <c r="E29" s="41">
        <v>0.58124999999999993</v>
      </c>
      <c r="F29" s="33">
        <v>44987</v>
      </c>
      <c r="G29" s="65">
        <f t="shared" ca="1" si="1"/>
        <v>647.41999999999996</v>
      </c>
      <c r="H29" s="31">
        <v>15.5</v>
      </c>
      <c r="I29" s="39"/>
      <c r="J29" s="59" t="s">
        <v>61</v>
      </c>
      <c r="K29" s="15" t="str">
        <f t="shared" si="2"/>
        <v>HARB/22A/NA11S</v>
      </c>
    </row>
    <row r="30" spans="1:11" s="15" customFormat="1" ht="42.75" customHeight="1" thickTop="1" thickBot="1">
      <c r="A30" s="60" t="str">
        <f t="shared" si="0"/>
        <v>HARB/22A/NA11S19</v>
      </c>
      <c r="B30" s="39" t="str">
        <f>'(01)'!B30</f>
        <v xml:space="preserve">Alma House, Watling Street Claybrooke Parva </v>
      </c>
      <c r="C30" s="28">
        <f>'(01)'!E30</f>
        <v>0.53680555555555554</v>
      </c>
      <c r="D30" s="33">
        <f>'(01)'!F30</f>
        <v>44960</v>
      </c>
      <c r="E30" s="41">
        <v>0.50555555555555554</v>
      </c>
      <c r="F30" s="33">
        <v>44987</v>
      </c>
      <c r="G30" s="65">
        <f ca="1">IF(ISBLANK(E30),ROUND(((NOW())-($C30+$D30))*24,2),ROUND((($E30+F30)-($C30+$D30))*24,2))</f>
        <v>647.25</v>
      </c>
      <c r="H30" s="29">
        <v>21</v>
      </c>
      <c r="I30" s="39"/>
      <c r="J30" s="59" t="s">
        <v>63</v>
      </c>
      <c r="K30" s="15" t="str">
        <f t="shared" si="2"/>
        <v>HARB/22A/NA11S</v>
      </c>
    </row>
    <row r="31" spans="1:11" s="15" customFormat="1" ht="39" thickBot="1">
      <c r="A31" s="60" t="str">
        <f t="shared" si="0"/>
        <v>HARB/22A/NA11S20</v>
      </c>
      <c r="B31" s="39" t="str">
        <f>'(01)'!B31</f>
        <v>sign post outside White House Farm Watling street</v>
      </c>
      <c r="C31" s="28">
        <f>'(01)'!E31</f>
        <v>0.53819444444444442</v>
      </c>
      <c r="D31" s="33">
        <f>'(01)'!F31</f>
        <v>44960</v>
      </c>
      <c r="E31" s="41">
        <v>0.50763888888888886</v>
      </c>
      <c r="F31" s="33">
        <v>44987</v>
      </c>
      <c r="G31" s="65">
        <f ca="1">IF(ISBLANK(E31),ROUND(((NOW())-($C31+$D31))*24,2),ROUND((($E31+F31)-($C31+$D31))*24,2))</f>
        <v>647.27</v>
      </c>
      <c r="H31" s="30">
        <v>21.7</v>
      </c>
      <c r="I31" s="39"/>
      <c r="J31" s="59" t="s">
        <v>65</v>
      </c>
      <c r="K31" s="15" t="str">
        <f t="shared" si="2"/>
        <v>HARB/22A/NA11S</v>
      </c>
    </row>
    <row r="32" spans="1:11" s="15" customFormat="1" ht="39" thickBot="1">
      <c r="A32" s="60" t="str">
        <f t="shared" si="0"/>
        <v>HARB/22A/NA11S21</v>
      </c>
      <c r="B32" s="39" t="str">
        <f>'(01)'!B32</f>
        <v>coach and horse kibworth</v>
      </c>
      <c r="C32" s="28">
        <f>'(01)'!E32</f>
        <v>0.4604166666666667</v>
      </c>
      <c r="D32" s="33">
        <f>'(01)'!F32</f>
        <v>44960</v>
      </c>
      <c r="E32" s="41">
        <v>0.43333333333333335</v>
      </c>
      <c r="F32" s="33">
        <v>44987</v>
      </c>
      <c r="G32" s="65">
        <f t="shared" ref="G32:G45" ca="1" si="3">IF(ISBLANK(E32),ROUND(((NOW())-($C32+$D32))*24,2),ROUND((($E32+F32)-($C32+$D32))*24,2))</f>
        <v>647.35</v>
      </c>
      <c r="H32" s="30">
        <v>19.100000000000001</v>
      </c>
      <c r="I32" s="39"/>
      <c r="J32" s="59" t="s">
        <v>67</v>
      </c>
      <c r="K32" s="15" t="str">
        <f t="shared" si="2"/>
        <v>HARB/22A/NA11S</v>
      </c>
    </row>
    <row r="33" spans="1:11" s="15" customFormat="1" ht="39" thickBot="1">
      <c r="A33" s="60" t="str">
        <f t="shared" si="0"/>
        <v>HARB/22A/NA11S22</v>
      </c>
      <c r="B33" s="39" t="str">
        <f>'(01)'!B33</f>
        <v>lamppost 29 church road kibworth</v>
      </c>
      <c r="C33" s="28">
        <f>'(01)'!E33</f>
        <v>0.46180555555555558</v>
      </c>
      <c r="D33" s="33">
        <f>'(01)'!F33</f>
        <v>44960</v>
      </c>
      <c r="E33" s="41">
        <v>0.43472222222222223</v>
      </c>
      <c r="F33" s="33">
        <v>44987</v>
      </c>
      <c r="G33" s="65">
        <f t="shared" ca="1" si="3"/>
        <v>647.35</v>
      </c>
      <c r="H33" s="30">
        <v>19.899999999999999</v>
      </c>
      <c r="I33" s="46"/>
      <c r="J33" s="59" t="s">
        <v>69</v>
      </c>
      <c r="K33" s="15" t="str">
        <f t="shared" si="2"/>
        <v>HARB/22A/NA11S</v>
      </c>
    </row>
    <row r="34" spans="1:11" s="15" customFormat="1" ht="39" thickBot="1">
      <c r="A34" s="60" t="str">
        <f t="shared" si="0"/>
        <v>HARB/22A/NA11S23</v>
      </c>
      <c r="B34" s="39" t="str">
        <f>'(01)'!B34</f>
        <v>106 main street kibworth</v>
      </c>
      <c r="C34" s="28">
        <f>'(01)'!E34</f>
        <v>0.47152777777777777</v>
      </c>
      <c r="D34" s="33">
        <f>'(01)'!F34</f>
        <v>44960</v>
      </c>
      <c r="E34" s="41">
        <v>0.43958333333333338</v>
      </c>
      <c r="F34" s="33">
        <v>44987</v>
      </c>
      <c r="G34" s="65">
        <f t="shared" ca="1" si="3"/>
        <v>647.23</v>
      </c>
      <c r="H34" s="30">
        <v>23.6</v>
      </c>
      <c r="I34" s="46"/>
      <c r="J34" s="59" t="s">
        <v>71</v>
      </c>
      <c r="K34" s="15" t="str">
        <f t="shared" si="2"/>
        <v>HARB/22A/NA11S</v>
      </c>
    </row>
    <row r="35" spans="1:11" s="15" customFormat="1" ht="24" customHeight="1" thickBot="1">
      <c r="A35" s="60" t="str">
        <f>TEXT(K35&amp;(J35-23),0)</f>
        <v>HARB/22A/NA11S1</v>
      </c>
      <c r="B35" s="39" t="str">
        <f>'(01)'!B35</f>
        <v>lampost outside 52 Leicester Road</v>
      </c>
      <c r="C35" s="28">
        <f>'(01)'!E35</f>
        <v>0.4381944444444445</v>
      </c>
      <c r="D35" s="33">
        <f>'(01)'!F35</f>
        <v>44960</v>
      </c>
      <c r="E35" s="41">
        <v>0.40902777777777777</v>
      </c>
      <c r="F35" s="33">
        <v>44987</v>
      </c>
      <c r="G35" s="65">
        <f t="shared" ca="1" si="3"/>
        <v>647.29999999999995</v>
      </c>
      <c r="H35" s="30">
        <v>21.9</v>
      </c>
      <c r="I35" s="46"/>
      <c r="J35" s="59" t="s">
        <v>73</v>
      </c>
      <c r="K35" s="15" t="str">
        <f t="shared" si="2"/>
        <v>HARB/22A/NA11S</v>
      </c>
    </row>
    <row r="36" spans="1:11" s="15" customFormat="1" ht="24" customHeight="1" thickBot="1">
      <c r="A36" s="60" t="str">
        <f>TEXT(K36&amp;(J36-23),0)</f>
        <v>HARB/22A/NA11S2</v>
      </c>
      <c r="B36" s="39" t="str">
        <f>'(01)'!B36</f>
        <v xml:space="preserve">road sign on leicester road, rear of 9 Milestone Close </v>
      </c>
      <c r="C36" s="28">
        <f>'(01)'!E36</f>
        <v>0.43888888888888888</v>
      </c>
      <c r="D36" s="33">
        <f>'(01)'!F36</f>
        <v>44960</v>
      </c>
      <c r="E36" s="41">
        <v>0.40972222222222227</v>
      </c>
      <c r="F36" s="33">
        <v>44987</v>
      </c>
      <c r="G36" s="65">
        <f t="shared" ca="1" si="3"/>
        <v>647.29999999999995</v>
      </c>
      <c r="H36" s="30"/>
      <c r="I36" s="46"/>
      <c r="J36" s="59" t="s">
        <v>75</v>
      </c>
      <c r="K36" s="15" t="str">
        <f t="shared" si="2"/>
        <v>HARB/22A/NA11S</v>
      </c>
    </row>
    <row r="37" spans="1:11" s="15" customFormat="1" ht="24" customHeight="1" thickBot="1">
      <c r="A37" s="60" t="str">
        <f>TEXT(K37&amp;(J37-25),0)</f>
        <v>HARB/22A/NA11S1</v>
      </c>
      <c r="B37" s="39" t="str">
        <f>'(01)'!B37</f>
        <v>3 dunton road BA</v>
      </c>
      <c r="C37" s="28">
        <f>'(01)'!E37</f>
        <v>0.52500000000000002</v>
      </c>
      <c r="D37" s="33">
        <f>'(01)'!F37</f>
        <v>44960</v>
      </c>
      <c r="E37" s="41">
        <v>0.4916666666666667</v>
      </c>
      <c r="F37" s="33">
        <v>44987</v>
      </c>
      <c r="G37" s="65">
        <f t="shared" ca="1" si="3"/>
        <v>647.20000000000005</v>
      </c>
      <c r="H37" s="30">
        <v>25.7</v>
      </c>
      <c r="I37" s="46"/>
      <c r="J37" s="59" t="s">
        <v>77</v>
      </c>
      <c r="K37" s="15" t="str">
        <f t="shared" si="2"/>
        <v>HARB/22A/NA11S</v>
      </c>
    </row>
    <row r="38" spans="1:11" s="15" customFormat="1" ht="24" customHeight="1" thickBot="1">
      <c r="A38" s="60" t="str">
        <f t="shared" ref="A38:A42" si="4">TEXT(K38&amp;(J38-25),0)</f>
        <v>HARB/22A/NA11S2</v>
      </c>
      <c r="B38" s="39" t="str">
        <f>'(01)'!B38</f>
        <v>16 Main Street, BA (on wooden pole outside the shop)</v>
      </c>
      <c r="C38" s="28">
        <f>'(01)'!E38</f>
        <v>0.52916666666666667</v>
      </c>
      <c r="D38" s="33">
        <f>'(01)'!F38</f>
        <v>44960</v>
      </c>
      <c r="E38" s="41">
        <v>0.49652777777777773</v>
      </c>
      <c r="F38" s="33">
        <v>44987</v>
      </c>
      <c r="G38" s="65">
        <f t="shared" ca="1" si="3"/>
        <v>647.22</v>
      </c>
      <c r="H38" s="31">
        <v>20</v>
      </c>
      <c r="I38" s="46"/>
      <c r="J38" s="59" t="s">
        <v>79</v>
      </c>
      <c r="K38" s="15" t="str">
        <f t="shared" si="2"/>
        <v>HARB/22A/NA11S</v>
      </c>
    </row>
    <row r="39" spans="1:11" s="15" customFormat="1" ht="24" customHeight="1" thickTop="1" thickBot="1">
      <c r="A39" s="60" t="str">
        <f t="shared" si="4"/>
        <v>HARB/22A/NA11S3</v>
      </c>
      <c r="B39" s="39" t="str">
        <f>'(01)'!B39</f>
        <v>lampost est of 5 Lutterworth road Walcote</v>
      </c>
      <c r="C39" s="28">
        <f>'(01)'!E39</f>
        <v>0.59513888888888888</v>
      </c>
      <c r="D39" s="33">
        <f>'(01)'!F39</f>
        <v>44960</v>
      </c>
      <c r="E39" s="41">
        <v>0.5708333333333333</v>
      </c>
      <c r="F39" s="33">
        <v>44987</v>
      </c>
      <c r="G39" s="65">
        <f t="shared" ca="1" si="3"/>
        <v>647.41999999999996</v>
      </c>
      <c r="H39" s="29">
        <v>18</v>
      </c>
      <c r="I39" s="46"/>
      <c r="J39" s="59" t="s">
        <v>81</v>
      </c>
      <c r="K39" s="15" t="str">
        <f t="shared" si="2"/>
        <v>HARB/22A/NA11S</v>
      </c>
    </row>
    <row r="40" spans="1:11" s="15" customFormat="1" ht="24" customHeight="1" thickBot="1">
      <c r="A40" s="60" t="str">
        <f t="shared" si="4"/>
        <v>HARB/22A/NA11S4</v>
      </c>
      <c r="B40" s="39" t="str">
        <f>'(01)'!B40</f>
        <v>sw junction welland park road and northamton road MH</v>
      </c>
      <c r="C40" s="28">
        <f>'(01)'!E40</f>
        <v>0.63958333333333328</v>
      </c>
      <c r="D40" s="33">
        <f>'(01)'!F40</f>
        <v>44959</v>
      </c>
      <c r="E40" s="41">
        <v>0.6118055555555556</v>
      </c>
      <c r="F40" s="33">
        <v>44987</v>
      </c>
      <c r="G40" s="65">
        <f t="shared" ca="1" si="3"/>
        <v>671.33</v>
      </c>
      <c r="H40" s="30">
        <v>34.6</v>
      </c>
      <c r="I40" s="46"/>
      <c r="J40" s="59" t="s">
        <v>83</v>
      </c>
      <c r="K40" s="15" t="str">
        <f t="shared" si="2"/>
        <v>HARB/22A/NA11S</v>
      </c>
    </row>
    <row r="41" spans="1:11" s="15" customFormat="1" ht="24" customHeight="1" thickBot="1">
      <c r="A41" s="60" t="str">
        <f t="shared" si="4"/>
        <v>HARB/22A/NA11S5</v>
      </c>
      <c r="B41" s="39" t="str">
        <f>'(01)'!B41</f>
        <v>53 northamton road MH</v>
      </c>
      <c r="C41" s="28">
        <f>'(01)'!E41</f>
        <v>0.6381944444444444</v>
      </c>
      <c r="D41" s="33">
        <f>'(01)'!F41</f>
        <v>44959</v>
      </c>
      <c r="E41" s="41">
        <v>0.61041666666666672</v>
      </c>
      <c r="F41" s="33">
        <v>44987</v>
      </c>
      <c r="G41" s="65">
        <f t="shared" ca="1" si="3"/>
        <v>671.33</v>
      </c>
      <c r="H41" s="30">
        <v>29.7</v>
      </c>
      <c r="I41" s="46"/>
      <c r="J41" s="59" t="s">
        <v>85</v>
      </c>
      <c r="K41" s="15" t="str">
        <f t="shared" si="2"/>
        <v>HARB/22A/NA11S</v>
      </c>
    </row>
    <row r="42" spans="1:11" s="15" customFormat="1" ht="24" customHeight="1" thickBot="1">
      <c r="A42" s="60" t="str">
        <f t="shared" si="4"/>
        <v>HARB/22A/NA11S6</v>
      </c>
      <c r="B42" s="39" t="str">
        <f>'(01)'!B42</f>
        <v>7 leicester road MH</v>
      </c>
      <c r="C42" s="28">
        <f>'(01)'!E42</f>
        <v>0.65625</v>
      </c>
      <c r="D42" s="33">
        <f>'(01)'!F42</f>
        <v>44959</v>
      </c>
      <c r="E42" s="41">
        <v>0.62152777777777779</v>
      </c>
      <c r="F42" s="33">
        <v>44987</v>
      </c>
      <c r="G42" s="65">
        <f t="shared" ca="1" si="3"/>
        <v>671.17</v>
      </c>
      <c r="H42" s="30">
        <v>22.6</v>
      </c>
      <c r="I42" s="46"/>
      <c r="J42" s="59" t="s">
        <v>87</v>
      </c>
      <c r="K42" s="15" t="str">
        <f t="shared" si="2"/>
        <v>HARB/22A/NA11S</v>
      </c>
    </row>
    <row r="43" spans="1:11" s="15" customFormat="1" ht="24" customHeight="1" thickBot="1">
      <c r="A43" s="60" t="str">
        <f>TEXT(K43&amp;(J43-31),0)</f>
        <v>HARB/22A/NA11S1</v>
      </c>
      <c r="B43" s="39" t="str">
        <f>'(01)'!B43</f>
        <v>lamppost outside 12 Springfield Street MH</v>
      </c>
      <c r="C43" s="28">
        <f>'(01)'!E43</f>
        <v>0.64166666666666672</v>
      </c>
      <c r="D43" s="33">
        <f>'(01)'!F43</f>
        <v>44959</v>
      </c>
      <c r="E43" s="41">
        <v>0.60763888888888895</v>
      </c>
      <c r="F43" s="33">
        <v>44987</v>
      </c>
      <c r="G43" s="65">
        <f t="shared" ca="1" si="3"/>
        <v>671.18</v>
      </c>
      <c r="H43" s="30">
        <v>25.5</v>
      </c>
      <c r="I43" s="46"/>
      <c r="J43" s="59" t="s">
        <v>89</v>
      </c>
      <c r="K43" s="15" t="str">
        <f t="shared" si="2"/>
        <v>HARB/22A/NA11S</v>
      </c>
    </row>
    <row r="44" spans="1:11" s="15" customFormat="1" ht="33" customHeight="1" thickBot="1">
      <c r="A44" s="60" t="str">
        <f t="shared" ref="A44:A45" si="5">TEXT(K44&amp;(J44-31),0)</f>
        <v>HARB/22A/NA11S2</v>
      </c>
      <c r="B44" s="35" t="s">
        <v>90</v>
      </c>
      <c r="C44" s="28">
        <f>'(01)'!E44</f>
        <v>0.48333333333333334</v>
      </c>
      <c r="D44" s="33">
        <f>'(01)'!F44</f>
        <v>44960</v>
      </c>
      <c r="E44" s="41">
        <v>0.4513888888888889</v>
      </c>
      <c r="F44" s="33">
        <v>44987</v>
      </c>
      <c r="G44" s="65">
        <f t="shared" ca="1" si="3"/>
        <v>647.23</v>
      </c>
      <c r="H44" s="30">
        <v>17.100000000000001</v>
      </c>
      <c r="I44" s="46"/>
      <c r="J44" s="59" t="s">
        <v>91</v>
      </c>
      <c r="K44" s="15" t="str">
        <f t="shared" si="2"/>
        <v>HARB/22A/NA11S</v>
      </c>
    </row>
    <row r="45" spans="1:11" s="15" customFormat="1" ht="39" customHeight="1" thickBot="1">
      <c r="A45" s="60" t="str">
        <f t="shared" si="5"/>
        <v>HARB/22A/NA11S3</v>
      </c>
      <c r="B45" s="35" t="s">
        <v>92</v>
      </c>
      <c r="C45" s="28">
        <f>'(01)'!E45</f>
        <v>0.49791666666666662</v>
      </c>
      <c r="D45" s="33">
        <f>'(01)'!F45</f>
        <v>44960</v>
      </c>
      <c r="E45" s="41">
        <v>0.4680555555555555</v>
      </c>
      <c r="F45" s="33">
        <v>44987</v>
      </c>
      <c r="G45" s="65">
        <f t="shared" ca="1" si="3"/>
        <v>647.28</v>
      </c>
      <c r="H45" s="30">
        <v>20.100000000000001</v>
      </c>
      <c r="I45" s="46"/>
      <c r="J45" s="59" t="s">
        <v>93</v>
      </c>
      <c r="K45" s="15" t="str">
        <f t="shared" si="2"/>
        <v>HARB/22A/NA11S</v>
      </c>
    </row>
    <row r="46" spans="1:11" s="15" customFormat="1" ht="15" customHeight="1">
      <c r="A46" s="19"/>
      <c r="B46" s="144" t="str">
        <f>'(11)'!B48</f>
        <v>Diffusion Tube Laboratory
SOCOTEC
12 Moorbrook
Southmead Industrial Park
Didcot
Oxon
OX11 7HP</v>
      </c>
      <c r="C46" s="144"/>
      <c r="D46" s="144"/>
      <c r="E46" s="144"/>
      <c r="F46" s="19"/>
      <c r="G46" s="19"/>
      <c r="H46" s="35"/>
      <c r="I46" s="35"/>
    </row>
    <row r="47" spans="1:11" s="15" customFormat="1" ht="76.5" customHeight="1">
      <c r="A47" s="61"/>
      <c r="B47" s="144"/>
      <c r="C47" s="144"/>
      <c r="D47" s="144"/>
      <c r="E47" s="144"/>
      <c r="F47" s="61"/>
      <c r="G47" s="61"/>
      <c r="H47" s="35"/>
      <c r="I47" s="35"/>
    </row>
    <row r="48" spans="1:11" s="15" customFormat="1" ht="15" customHeight="1">
      <c r="A48" s="18"/>
      <c r="B48" s="144"/>
      <c r="C48" s="144"/>
      <c r="D48" s="144"/>
      <c r="E48" s="144"/>
      <c r="F48" s="62"/>
      <c r="G48" s="62"/>
      <c r="H48" s="35"/>
      <c r="I48" s="35"/>
    </row>
    <row r="49" spans="1:9" s="15" customFormat="1" ht="15" customHeight="1">
      <c r="A49" s="54"/>
      <c r="B49" s="144"/>
      <c r="C49" s="144"/>
      <c r="D49" s="144"/>
      <c r="E49" s="144"/>
      <c r="F49" s="62"/>
      <c r="G49" s="62"/>
      <c r="H49" s="35"/>
      <c r="I49" s="35"/>
    </row>
    <row r="50" spans="1:9" s="15" customFormat="1" ht="15" customHeight="1">
      <c r="B50" s="144"/>
      <c r="C50" s="144"/>
      <c r="D50" s="144"/>
      <c r="E50" s="144"/>
      <c r="H50" s="35"/>
      <c r="I50" s="35"/>
    </row>
    <row r="51" spans="1:9" s="15" customFormat="1" ht="15" customHeight="1">
      <c r="B51" s="144"/>
      <c r="C51" s="144"/>
      <c r="D51" s="144"/>
      <c r="E51" s="144"/>
      <c r="H51" s="35"/>
      <c r="I51" s="35"/>
    </row>
    <row r="52" spans="1:9" s="16" customFormat="1" ht="30.75" customHeight="1">
      <c r="A52" s="17"/>
      <c r="B52" s="144"/>
      <c r="C52" s="144"/>
      <c r="D52" s="144"/>
      <c r="E52" s="144"/>
      <c r="F52" s="17"/>
      <c r="G52" s="17"/>
      <c r="H52" s="35"/>
      <c r="I52" s="35"/>
    </row>
    <row r="53" spans="1:9" s="16" customFormat="1" ht="30.75" customHeight="1">
      <c r="A53" s="17"/>
      <c r="B53" s="144"/>
      <c r="C53" s="144"/>
      <c r="D53" s="144"/>
      <c r="E53" s="144"/>
      <c r="F53" s="17"/>
      <c r="G53" s="17"/>
      <c r="H53" s="35"/>
      <c r="I53" s="35"/>
    </row>
    <row r="54" spans="1:9" s="17" customFormat="1" ht="30.75" customHeight="1">
      <c r="B54" s="144"/>
      <c r="C54" s="144"/>
      <c r="D54" s="144"/>
      <c r="E54" s="144"/>
      <c r="H54" s="54"/>
      <c r="I54" s="35"/>
    </row>
    <row r="55" spans="1:9" s="17" customFormat="1" ht="30.75" customHeight="1">
      <c r="H55" s="54"/>
      <c r="I55" s="35"/>
    </row>
    <row r="56" spans="1:9" ht="23.25" customHeight="1">
      <c r="A56" s="17"/>
      <c r="B56" s="17"/>
      <c r="C56" s="17"/>
      <c r="D56" s="17"/>
      <c r="E56" s="17"/>
      <c r="F56" s="17"/>
      <c r="G56" s="17"/>
      <c r="H56" s="54"/>
      <c r="I56" s="54"/>
    </row>
    <row r="57" spans="1:9" ht="23.25">
      <c r="A57" s="17"/>
      <c r="B57" s="17"/>
      <c r="C57" s="17"/>
      <c r="D57" s="17"/>
      <c r="E57" s="17"/>
      <c r="F57" s="17"/>
      <c r="G57" s="17"/>
      <c r="H57" s="54"/>
      <c r="I57" s="54"/>
    </row>
    <row r="58" spans="1:9" hidden="1">
      <c r="A58" s="15"/>
      <c r="B58" s="15"/>
      <c r="C58" s="15"/>
      <c r="D58" s="15"/>
      <c r="E58" s="15"/>
      <c r="F58" s="15"/>
      <c r="G58" s="15"/>
      <c r="H58" s="54"/>
      <c r="I58" s="54"/>
    </row>
    <row r="59" spans="1:9" hidden="1">
      <c r="A59" s="15"/>
      <c r="B59" s="15"/>
      <c r="C59" s="15"/>
      <c r="D59" s="15"/>
      <c r="E59" s="15"/>
      <c r="F59" s="15"/>
      <c r="G59" s="15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H63" s="14"/>
      <c r="I63" s="54"/>
    </row>
    <row r="64" spans="1:9" hidden="1">
      <c r="H64" s="1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pans="9:9" s="14" customFormat="1" hidden="1"/>
    <row r="82" spans="9:9" s="14" customFormat="1" hidden="1"/>
    <row r="83" spans="9:9" s="14" customFormat="1" hidden="1"/>
    <row r="84" spans="9:9" s="14" customFormat="1" hidden="1"/>
    <row r="85" spans="9:9" s="14" customFormat="1" hidden="1"/>
    <row r="86" spans="9:9" s="14" customFormat="1" ht="15" customHeight="1"/>
    <row r="87" spans="9:9" ht="15" hidden="1" customHeight="1">
      <c r="I87" s="14"/>
    </row>
    <row r="88" spans="9:9" ht="15" hidden="1" customHeight="1">
      <c r="I88" s="14"/>
    </row>
  </sheetData>
  <mergeCells count="25">
    <mergeCell ref="B46:E54"/>
    <mergeCell ref="D8:E8"/>
    <mergeCell ref="A9:A11"/>
    <mergeCell ref="B9:B11"/>
    <mergeCell ref="C9:F9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I9:I11"/>
    <mergeCell ref="C1:D1"/>
    <mergeCell ref="E1:F1"/>
    <mergeCell ref="E2:F2"/>
    <mergeCell ref="E3:F3"/>
  </mergeCells>
  <phoneticPr fontId="16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rowBreaks count="1" manualBreakCount="1">
    <brk id="4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8"/>
  <sheetViews>
    <sheetView zoomScaleNormal="100" workbookViewId="0">
      <selection activeCell="K8" sqref="K8"/>
    </sheetView>
  </sheetViews>
  <sheetFormatPr defaultColWidth="15.5703125" defaultRowHeight="15" customHeight="1" zeroHeight="1"/>
  <cols>
    <col min="1" max="1" width="11.42578125" style="14" customWidth="1"/>
    <col min="2" max="2" width="19.28515625" style="14" customWidth="1"/>
    <col min="3" max="6" width="11.5703125" style="14" customWidth="1"/>
    <col min="7" max="7" width="11.85546875" style="14" customWidth="1"/>
    <col min="8" max="8" width="15.5703125" style="2"/>
    <col min="9" max="9" width="15.5703125" style="1"/>
    <col min="10" max="10" width="15.5703125" style="14"/>
    <col min="11" max="11" width="20.71093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35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35"/>
      <c r="I2" s="54"/>
    </row>
    <row r="3" spans="1:11" ht="25.5" customHeight="1" thickBot="1">
      <c r="E3" s="137"/>
      <c r="F3" s="137"/>
      <c r="H3" s="35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35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35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35"/>
      <c r="I6" s="54"/>
    </row>
    <row r="7" spans="1:11" ht="17.25" customHeight="1" thickBot="1">
      <c r="A7" s="129" t="s">
        <v>10</v>
      </c>
      <c r="B7" s="130"/>
      <c r="C7" s="127">
        <f>'(02)'!C7+1</f>
        <v>12</v>
      </c>
      <c r="D7" s="127"/>
      <c r="E7" s="128" t="s">
        <v>11</v>
      </c>
      <c r="F7" s="128"/>
      <c r="G7" s="23" t="s">
        <v>95</v>
      </c>
      <c r="H7" s="35"/>
      <c r="I7" s="54"/>
      <c r="K7" s="14" t="s">
        <v>13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35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6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HARB/22A/NA12S01</v>
      </c>
      <c r="B12" s="39" t="str">
        <f>'(01)'!B12</f>
        <v>6 The Terrace Rugby Road</v>
      </c>
      <c r="C12" s="28">
        <f>'(02)'!E12</f>
        <v>0.54861111111111105</v>
      </c>
      <c r="D12" s="33">
        <f>'(02)'!F12</f>
        <v>44987</v>
      </c>
      <c r="E12" s="28">
        <v>0.58611111111111114</v>
      </c>
      <c r="F12" s="33">
        <v>45021</v>
      </c>
      <c r="G12" s="65">
        <f ca="1">IF(ISBLANK(E12),ROUND(((NOW())-($C12+$D12))*24,2),ROUND((($E12+F12)-($C12+$D12))*24,2))</f>
        <v>816.9</v>
      </c>
      <c r="H12" s="29">
        <v>33.799999999999997</v>
      </c>
      <c r="I12" s="39" t="s">
        <v>96</v>
      </c>
      <c r="J12" s="59" t="s">
        <v>27</v>
      </c>
      <c r="K12" s="15" t="str">
        <f>TEXT("HARB/"&amp;$K$7&amp;"/NA"&amp;$C$7&amp;"S",0)</f>
        <v>HARB/22A/NA12S</v>
      </c>
    </row>
    <row r="13" spans="1:11" s="15" customFormat="1" ht="24" customHeight="1" thickBot="1">
      <c r="A13" s="57" t="str">
        <f t="shared" si="0"/>
        <v>HARB/22A/NA12S02</v>
      </c>
      <c r="B13" s="39" t="str">
        <f>'(01)'!B13</f>
        <v>Lut. Service Shop</v>
      </c>
      <c r="C13" s="28">
        <f>'(02)'!E13</f>
        <v>0.55625000000000002</v>
      </c>
      <c r="D13" s="33">
        <f>'(02)'!F13</f>
        <v>44987</v>
      </c>
      <c r="E13" s="28">
        <v>0.57638888888888895</v>
      </c>
      <c r="F13" s="33">
        <v>45021</v>
      </c>
      <c r="G13" s="65">
        <f t="shared" ref="G13:G29" ca="1" si="1">IF(ISBLANK(E13),ROUND(((NOW())-($C13+$D13))*24,2),ROUND((($E13+F13)-($C13+$D13))*24,2))</f>
        <v>816.48</v>
      </c>
      <c r="H13" s="30">
        <v>39.6</v>
      </c>
      <c r="I13" s="39"/>
      <c r="J13" s="59" t="s">
        <v>29</v>
      </c>
      <c r="K13" s="15" t="str">
        <f t="shared" ref="K13:K45" si="2">TEXT("HARB/"&amp;$K$7&amp;"/NA"&amp;$C$7&amp;"S",0)</f>
        <v>HARB/22A/NA12S</v>
      </c>
    </row>
    <row r="14" spans="1:11" s="15" customFormat="1" ht="24" customHeight="1" thickBot="1">
      <c r="A14" s="57" t="str">
        <f t="shared" si="0"/>
        <v>HARB/22A/NA12S03</v>
      </c>
      <c r="B14" s="39" t="str">
        <f>'(01)'!B14</f>
        <v>40 regent street lutterworth</v>
      </c>
      <c r="C14" s="28">
        <f>'(02)'!E14</f>
        <v>0.55277777777777781</v>
      </c>
      <c r="D14" s="33">
        <f>'(02)'!F14</f>
        <v>44987</v>
      </c>
      <c r="E14" s="28">
        <v>0.58819444444444446</v>
      </c>
      <c r="F14" s="33">
        <v>45021</v>
      </c>
      <c r="G14" s="65">
        <f t="shared" ca="1" si="1"/>
        <v>816.85</v>
      </c>
      <c r="H14" s="30">
        <v>27.6</v>
      </c>
      <c r="I14" s="39"/>
      <c r="J14" s="59" t="s">
        <v>31</v>
      </c>
      <c r="K14" s="15" t="str">
        <f t="shared" si="2"/>
        <v>HARB/22A/NA12S</v>
      </c>
    </row>
    <row r="15" spans="1:11" s="15" customFormat="1" ht="24" customHeight="1" thickBot="1">
      <c r="A15" s="57" t="str">
        <f t="shared" si="0"/>
        <v>HARB/22A/NA12S04</v>
      </c>
      <c r="B15" s="39" t="str">
        <f>'(01)'!B15</f>
        <v>regent court</v>
      </c>
      <c r="C15" s="28">
        <f>'(02)'!E15</f>
        <v>0.5541666666666667</v>
      </c>
      <c r="D15" s="33">
        <f>'(02)'!F15</f>
        <v>44987</v>
      </c>
      <c r="E15" s="28">
        <v>0.57777777777777783</v>
      </c>
      <c r="F15" s="33">
        <v>45021</v>
      </c>
      <c r="G15" s="65">
        <f t="shared" ca="1" si="1"/>
        <v>816.57</v>
      </c>
      <c r="H15" s="30">
        <v>42.2</v>
      </c>
      <c r="I15" s="39"/>
      <c r="J15" s="59" t="s">
        <v>33</v>
      </c>
      <c r="K15" s="15" t="str">
        <f t="shared" si="2"/>
        <v>HARB/22A/NA12S</v>
      </c>
    </row>
    <row r="16" spans="1:11" s="15" customFormat="1" ht="24" customHeight="1" thickBot="1">
      <c r="A16" s="57" t="str">
        <f t="shared" si="0"/>
        <v>HARB/22A/NA12S05</v>
      </c>
      <c r="B16" s="39" t="str">
        <f>'(01)'!B16</f>
        <v>26 Market Street Lutterworth</v>
      </c>
      <c r="C16" s="28">
        <f>'(02)'!E16</f>
        <v>0.5444444444444444</v>
      </c>
      <c r="D16" s="33">
        <f>'(02)'!F16</f>
        <v>44987</v>
      </c>
      <c r="E16" s="28">
        <v>0.57500000000000007</v>
      </c>
      <c r="F16" s="33">
        <v>45021</v>
      </c>
      <c r="G16" s="65">
        <f t="shared" ca="1" si="1"/>
        <v>816.73</v>
      </c>
      <c r="H16" s="30">
        <v>38.799999999999997</v>
      </c>
      <c r="I16" s="39"/>
      <c r="J16" s="59" t="s">
        <v>35</v>
      </c>
      <c r="K16" s="15" t="str">
        <f t="shared" si="2"/>
        <v>HARB/22A/NA12S</v>
      </c>
    </row>
    <row r="17" spans="1:11" s="15" customFormat="1" ht="24" customHeight="1" thickBot="1">
      <c r="A17" s="57" t="str">
        <f t="shared" si="0"/>
        <v>HARB/22A/NA12S06</v>
      </c>
      <c r="B17" s="39" t="str">
        <f>'(01)'!B17</f>
        <v>Homeside main street Theddingworth</v>
      </c>
      <c r="C17" s="28">
        <f>'(02)'!E17</f>
        <v>0.57916666666666672</v>
      </c>
      <c r="D17" s="33">
        <f>'(02)'!F17</f>
        <v>44987</v>
      </c>
      <c r="E17" s="28">
        <v>0.625</v>
      </c>
      <c r="F17" s="33">
        <v>45021</v>
      </c>
      <c r="G17" s="65">
        <f t="shared" ca="1" si="1"/>
        <v>817.1</v>
      </c>
      <c r="H17" s="30">
        <v>22.5</v>
      </c>
      <c r="I17" s="39"/>
      <c r="J17" s="59" t="s">
        <v>37</v>
      </c>
      <c r="K17" s="15" t="str">
        <f t="shared" si="2"/>
        <v>HARB/22A/NA12S</v>
      </c>
    </row>
    <row r="18" spans="1:11" s="15" customFormat="1" ht="24" customHeight="1" thickBot="1">
      <c r="A18" s="57" t="str">
        <f t="shared" si="0"/>
        <v>HARB/22A/NA12S07</v>
      </c>
      <c r="B18" s="39" t="str">
        <f>'(01)'!B18</f>
        <v>17 Rugby road Lutterworth</v>
      </c>
      <c r="C18" s="28">
        <f>'(02)'!E18</f>
        <v>0.54999999999999993</v>
      </c>
      <c r="D18" s="33">
        <f>'(02)'!F18</f>
        <v>44987</v>
      </c>
      <c r="E18" s="28">
        <v>0.58402777777777781</v>
      </c>
      <c r="F18" s="33">
        <v>45021</v>
      </c>
      <c r="G18" s="65">
        <f t="shared" ca="1" si="1"/>
        <v>816.82</v>
      </c>
      <c r="H18" s="30">
        <v>36.5</v>
      </c>
      <c r="I18" s="39"/>
      <c r="J18" s="59" t="s">
        <v>39</v>
      </c>
      <c r="K18" s="15" t="str">
        <f t="shared" si="2"/>
        <v>HARB/22A/NA12S</v>
      </c>
    </row>
    <row r="19" spans="1:11" s="15" customFormat="1" ht="24" customHeight="1" thickBot="1">
      <c r="A19" s="57" t="str">
        <f t="shared" si="0"/>
        <v>HARB/22A/NA12S08</v>
      </c>
      <c r="B19" s="39" t="str">
        <f>'(01)'!B19</f>
        <v xml:space="preserve">69 leicester road Kibworth </v>
      </c>
      <c r="C19" s="28">
        <f>'(02)'!E19</f>
        <v>0.44097222222222227</v>
      </c>
      <c r="D19" s="33">
        <f>'(02)'!F19</f>
        <v>44987</v>
      </c>
      <c r="E19" s="28">
        <v>0.42708333333333331</v>
      </c>
      <c r="F19" s="33">
        <v>45021</v>
      </c>
      <c r="G19" s="65">
        <f t="shared" ca="1" si="1"/>
        <v>815.67</v>
      </c>
      <c r="H19" s="30">
        <v>32.9</v>
      </c>
      <c r="I19" s="39"/>
      <c r="J19" s="59" t="s">
        <v>41</v>
      </c>
      <c r="K19" s="15" t="str">
        <f t="shared" si="2"/>
        <v>HARB/22A/NA12S</v>
      </c>
    </row>
    <row r="20" spans="1:11" s="15" customFormat="1" ht="24" customHeight="1" thickBot="1">
      <c r="A20" s="57" t="str">
        <f t="shared" si="0"/>
        <v>HARB/22A/NA12S09</v>
      </c>
      <c r="B20" s="39" t="str">
        <f>'(01)'!B20</f>
        <v>77 leicester road</v>
      </c>
      <c r="C20" s="28">
        <f>'(02)'!E20</f>
        <v>0.5625</v>
      </c>
      <c r="D20" s="33">
        <f>'(02)'!F20</f>
        <v>44987</v>
      </c>
      <c r="E20" s="28">
        <v>0.60138888888888886</v>
      </c>
      <c r="F20" s="33">
        <v>45021</v>
      </c>
      <c r="G20" s="65">
        <f t="shared" ca="1" si="1"/>
        <v>816.93</v>
      </c>
      <c r="H20" s="31">
        <v>19.600000000000001</v>
      </c>
      <c r="I20" s="39"/>
      <c r="J20" s="59" t="s">
        <v>43</v>
      </c>
      <c r="K20" s="15" t="str">
        <f t="shared" si="2"/>
        <v>HARB/22A/NA12S</v>
      </c>
    </row>
    <row r="21" spans="1:11" s="15" customFormat="1" ht="24" customHeight="1" thickTop="1" thickBot="1">
      <c r="A21" s="57" t="str">
        <f t="shared" si="0"/>
        <v>HARB/22A/NA12S10</v>
      </c>
      <c r="B21" s="39" t="str">
        <f>'(01)'!B21</f>
        <v>Day Nursery</v>
      </c>
      <c r="C21" s="28">
        <f>'(02)'!E21</f>
        <v>0.56597222222222221</v>
      </c>
      <c r="D21" s="33">
        <f>'(02)'!F21</f>
        <v>44987</v>
      </c>
      <c r="E21" s="28">
        <v>0.60486111111111118</v>
      </c>
      <c r="F21" s="33">
        <v>45021</v>
      </c>
      <c r="G21" s="65">
        <f t="shared" ca="1" si="1"/>
        <v>816.93</v>
      </c>
      <c r="H21" s="29">
        <v>33.299999999999997</v>
      </c>
      <c r="I21" s="39"/>
      <c r="J21" s="59" t="s">
        <v>45</v>
      </c>
      <c r="K21" s="15" t="str">
        <f t="shared" si="2"/>
        <v>HARB/22A/NA12S</v>
      </c>
    </row>
    <row r="22" spans="1:11" s="15" customFormat="1" ht="24" customHeight="1" thickBot="1">
      <c r="A22" s="57" t="str">
        <f t="shared" si="0"/>
        <v>HARB/22A/NA12S11</v>
      </c>
      <c r="B22" s="39" t="str">
        <f>'(01)'!B22</f>
        <v>A6 Kibworth</v>
      </c>
      <c r="C22" s="28">
        <f>'(02)'!E22</f>
        <v>0.43611111111111112</v>
      </c>
      <c r="D22" s="33">
        <f>'(02)'!F22</f>
        <v>44987</v>
      </c>
      <c r="E22" s="28">
        <v>0.41388888888888892</v>
      </c>
      <c r="F22" s="33">
        <v>45021</v>
      </c>
      <c r="G22" s="65">
        <f t="shared" ca="1" si="1"/>
        <v>815.47</v>
      </c>
      <c r="H22" s="30">
        <v>26.6</v>
      </c>
      <c r="I22" s="39"/>
      <c r="J22" s="59" t="s">
        <v>47</v>
      </c>
      <c r="K22" s="15" t="str">
        <f t="shared" si="2"/>
        <v>HARB/22A/NA12S</v>
      </c>
    </row>
    <row r="23" spans="1:11" s="15" customFormat="1" ht="24" customHeight="1" thickBot="1">
      <c r="A23" s="57" t="str">
        <f t="shared" si="0"/>
        <v>HARB/22A/NA12S12</v>
      </c>
      <c r="B23" s="39" t="str">
        <f>'(01)'!B23</f>
        <v xml:space="preserve">lamppost outside 78 leicester road kibworth </v>
      </c>
      <c r="C23" s="28">
        <f>'(02)'!E23</f>
        <v>0.44097222222222227</v>
      </c>
      <c r="D23" s="33">
        <f>'(02)'!F23</f>
        <v>44987</v>
      </c>
      <c r="E23" s="28">
        <v>0.42291666666666666</v>
      </c>
      <c r="F23" s="33">
        <v>45021</v>
      </c>
      <c r="G23" s="65">
        <f t="shared" ca="1" si="1"/>
        <v>815.57</v>
      </c>
      <c r="H23" s="30">
        <v>43.2</v>
      </c>
      <c r="I23" s="39"/>
      <c r="J23" s="59" t="s">
        <v>49</v>
      </c>
      <c r="K23" s="15" t="str">
        <f t="shared" si="2"/>
        <v>HARB/22A/NA12S</v>
      </c>
    </row>
    <row r="24" spans="1:11" s="15" customFormat="1" ht="24" customHeight="1" thickBot="1">
      <c r="A24" s="57" t="str">
        <f t="shared" si="0"/>
        <v>HARB/22A/NA12S13</v>
      </c>
      <c r="B24" s="39" t="str">
        <f>'(01)'!B24</f>
        <v>24 Rugby Road Lutterworth</v>
      </c>
      <c r="C24" s="28">
        <f>'(02)'!E24</f>
        <v>0.55138888888888882</v>
      </c>
      <c r="D24" s="33">
        <f>'(02)'!F24</f>
        <v>44987</v>
      </c>
      <c r="E24" s="28">
        <v>0.5854166666666667</v>
      </c>
      <c r="F24" s="33">
        <v>45021</v>
      </c>
      <c r="G24" s="65">
        <f t="shared" ca="1" si="1"/>
        <v>816.82</v>
      </c>
      <c r="H24" s="30">
        <v>37.5</v>
      </c>
      <c r="I24" s="39"/>
      <c r="J24" s="59" t="s">
        <v>51</v>
      </c>
      <c r="K24" s="15" t="str">
        <f t="shared" si="2"/>
        <v>HARB/22A/NA12S</v>
      </c>
    </row>
    <row r="25" spans="1:11" s="15" customFormat="1" ht="24" customHeight="1" thickBot="1">
      <c r="A25" s="57" t="str">
        <f t="shared" si="0"/>
        <v>HARB/22A/NA12S14</v>
      </c>
      <c r="B25" s="39" t="str">
        <f>'(01)'!B25</f>
        <v>sign outside 64 Leicester Road Kibworth</v>
      </c>
      <c r="C25" s="28">
        <f>'(02)'!E25</f>
        <v>0.41597222222222219</v>
      </c>
      <c r="D25" s="33">
        <f>'(02)'!F25</f>
        <v>44987</v>
      </c>
      <c r="E25" s="28">
        <v>0.42152777777777778</v>
      </c>
      <c r="F25" s="33">
        <v>45021</v>
      </c>
      <c r="G25" s="65">
        <f t="shared" ca="1" si="1"/>
        <v>816.13</v>
      </c>
      <c r="H25" s="30">
        <v>50.5</v>
      </c>
      <c r="I25" s="39"/>
      <c r="J25" s="59" t="s">
        <v>53</v>
      </c>
      <c r="K25" s="15" t="str">
        <f t="shared" si="2"/>
        <v>HARB/22A/NA12S</v>
      </c>
    </row>
    <row r="26" spans="1:11" s="15" customFormat="1" ht="24" customHeight="1" thickBot="1">
      <c r="A26" s="57" t="str">
        <f t="shared" si="0"/>
        <v>HARB/22A/NA12S15</v>
      </c>
      <c r="B26" s="39" t="str">
        <f>'(01)'!B26</f>
        <v xml:space="preserve">signpost just north of 11 Leicester road Kibworth </v>
      </c>
      <c r="C26" s="28">
        <f>'(02)'!E26</f>
        <v>0.41388888888888892</v>
      </c>
      <c r="D26" s="33">
        <f>'(02)'!F26</f>
        <v>44987</v>
      </c>
      <c r="E26" s="28">
        <v>0.41319444444444442</v>
      </c>
      <c r="F26" s="33">
        <v>45021</v>
      </c>
      <c r="G26" s="65">
        <f t="shared" ca="1" si="1"/>
        <v>815.98</v>
      </c>
      <c r="H26" s="30">
        <v>43.9</v>
      </c>
      <c r="I26" s="39"/>
      <c r="J26" s="59" t="s">
        <v>55</v>
      </c>
      <c r="K26" s="15" t="str">
        <f t="shared" si="2"/>
        <v>HARB/22A/NA12S</v>
      </c>
    </row>
    <row r="27" spans="1:11" s="15" customFormat="1" ht="24" customHeight="1" thickBot="1">
      <c r="A27" s="57" t="str">
        <f t="shared" si="0"/>
        <v>HARB/22A/NA12S16</v>
      </c>
      <c r="B27" s="39" t="str">
        <f>'(01)'!B27</f>
        <v xml:space="preserve">pizza Express st marys road </v>
      </c>
      <c r="C27" s="28">
        <f>'(02)'!E27</f>
        <v>0.6166666666666667</v>
      </c>
      <c r="D27" s="33">
        <f>'(02)'!F27</f>
        <v>44987</v>
      </c>
      <c r="E27" s="28">
        <v>0.65625</v>
      </c>
      <c r="F27" s="33">
        <v>45021</v>
      </c>
      <c r="G27" s="65">
        <f t="shared" ca="1" si="1"/>
        <v>816.95</v>
      </c>
      <c r="H27" s="30">
        <v>33.5</v>
      </c>
      <c r="I27" s="39"/>
      <c r="J27" s="59" t="s">
        <v>57</v>
      </c>
      <c r="K27" s="15" t="str">
        <f t="shared" si="2"/>
        <v>HARB/22A/NA12S</v>
      </c>
    </row>
    <row r="28" spans="1:11" s="15" customFormat="1" ht="24" customHeight="1" thickBot="1">
      <c r="A28" s="57" t="str">
        <f t="shared" si="0"/>
        <v>HARB/22A/NA12S17</v>
      </c>
      <c r="B28" s="39" t="str">
        <f>'(01)'!B28</f>
        <v>Jazz Hair</v>
      </c>
      <c r="C28" s="28">
        <f>'(02)'!E28</f>
        <v>0.54722222222222217</v>
      </c>
      <c r="D28" s="33">
        <f>'(02)'!F28</f>
        <v>44987</v>
      </c>
      <c r="E28" s="28">
        <v>0.57916666666666672</v>
      </c>
      <c r="F28" s="33">
        <v>45021</v>
      </c>
      <c r="G28" s="65">
        <f t="shared" ca="1" si="1"/>
        <v>816.77</v>
      </c>
      <c r="H28" s="30">
        <v>50.7</v>
      </c>
      <c r="I28" s="39" t="s">
        <v>96</v>
      </c>
      <c r="J28" s="59" t="s">
        <v>59</v>
      </c>
      <c r="K28" s="15" t="str">
        <f t="shared" si="2"/>
        <v>HARB/22A/NA12S</v>
      </c>
    </row>
    <row r="29" spans="1:11" s="15" customFormat="1" ht="24" customHeight="1" thickBot="1">
      <c r="A29" s="60" t="str">
        <f t="shared" si="0"/>
        <v>HARB/22A/NA12S18</v>
      </c>
      <c r="B29" s="39" t="str">
        <f>'(01)'!B29</f>
        <v>Spencerdene main street theddingworth</v>
      </c>
      <c r="C29" s="28">
        <f>'(02)'!E29</f>
        <v>0.58124999999999993</v>
      </c>
      <c r="D29" s="33">
        <f>'(02)'!F29</f>
        <v>44987</v>
      </c>
      <c r="E29" s="41">
        <v>0.62777777777777777</v>
      </c>
      <c r="F29" s="33">
        <v>45021</v>
      </c>
      <c r="G29" s="65">
        <f t="shared" ca="1" si="1"/>
        <v>817.12</v>
      </c>
      <c r="H29" s="31">
        <v>18.2</v>
      </c>
      <c r="I29" s="39"/>
      <c r="J29" s="59" t="s">
        <v>61</v>
      </c>
      <c r="K29" s="15" t="str">
        <f t="shared" si="2"/>
        <v>HARB/22A/NA12S</v>
      </c>
    </row>
    <row r="30" spans="1:11" s="15" customFormat="1" ht="24" customHeight="1" thickTop="1" thickBot="1">
      <c r="A30" s="60" t="str">
        <f t="shared" si="0"/>
        <v>HARB/22A/NA12S19</v>
      </c>
      <c r="B30" s="39" t="str">
        <f>'(01)'!B30</f>
        <v xml:space="preserve">Alma House, Watling Street Claybrooke Parva </v>
      </c>
      <c r="C30" s="28">
        <f>'(02)'!E30</f>
        <v>0.50555555555555554</v>
      </c>
      <c r="D30" s="33">
        <f>'(02)'!F30</f>
        <v>44987</v>
      </c>
      <c r="E30" s="41">
        <v>0.53125</v>
      </c>
      <c r="F30" s="33">
        <v>45021</v>
      </c>
      <c r="G30" s="65">
        <f ca="1">IF(ISBLANK(E30),ROUND(((NOW())-($C30+$D30))*24,2),ROUND((($E30+F30)-($C30+$D30))*24,2))</f>
        <v>816.62</v>
      </c>
      <c r="H30" s="29">
        <v>30.3</v>
      </c>
      <c r="I30" s="39"/>
      <c r="J30" s="59" t="s">
        <v>63</v>
      </c>
      <c r="K30" s="15" t="str">
        <f t="shared" si="2"/>
        <v>HARB/22A/NA12S</v>
      </c>
    </row>
    <row r="31" spans="1:11" s="15" customFormat="1" ht="24" customHeight="1" thickBot="1">
      <c r="A31" s="60" t="str">
        <f t="shared" si="0"/>
        <v>HARB/22A/NA12S20</v>
      </c>
      <c r="B31" s="39" t="str">
        <f>'(01)'!B31</f>
        <v>sign post outside White House Farm Watling street</v>
      </c>
      <c r="C31" s="28">
        <f>'(02)'!E31</f>
        <v>0.50763888888888886</v>
      </c>
      <c r="D31" s="33">
        <f>'(02)'!F31</f>
        <v>44987</v>
      </c>
      <c r="E31" s="41">
        <v>0.54236111111111118</v>
      </c>
      <c r="F31" s="33">
        <v>45021</v>
      </c>
      <c r="G31" s="65">
        <f ca="1">IF(ISBLANK(E31),ROUND(((NOW())-($C31+$D31))*24,2),ROUND((($E31+F31)-($C31+$D31))*24,2))</f>
        <v>816.83</v>
      </c>
      <c r="H31" s="30">
        <v>26.3</v>
      </c>
      <c r="I31" s="39"/>
      <c r="J31" s="59" t="s">
        <v>65</v>
      </c>
      <c r="K31" s="15" t="str">
        <f t="shared" si="2"/>
        <v>HARB/22A/NA12S</v>
      </c>
    </row>
    <row r="32" spans="1:11" s="15" customFormat="1" ht="24" customHeight="1" thickBot="1">
      <c r="A32" s="60" t="str">
        <f t="shared" si="0"/>
        <v>HARB/22A/NA12S21</v>
      </c>
      <c r="B32" s="39" t="str">
        <f>'(01)'!B32</f>
        <v>coach and horse kibworth</v>
      </c>
      <c r="C32" s="28">
        <f>'(02)'!E32</f>
        <v>0.43333333333333335</v>
      </c>
      <c r="D32" s="33">
        <f>'(02)'!F32</f>
        <v>44987</v>
      </c>
      <c r="E32" s="41">
        <v>0.4145833333333333</v>
      </c>
      <c r="F32" s="33">
        <v>45021</v>
      </c>
      <c r="G32" s="65">
        <f t="shared" ref="G32:G45" ca="1" si="3">IF(ISBLANK(E32),ROUND(((NOW())-($C32+$D32))*24,2),ROUND((($E32+F32)-($C32+$D32))*24,2))</f>
        <v>815.55</v>
      </c>
      <c r="H32" s="30">
        <v>26.5</v>
      </c>
      <c r="I32" s="39"/>
      <c r="J32" s="59" t="s">
        <v>67</v>
      </c>
      <c r="K32" s="15" t="str">
        <f t="shared" si="2"/>
        <v>HARB/22A/NA12S</v>
      </c>
    </row>
    <row r="33" spans="1:11" s="15" customFormat="1" ht="24" customHeight="1" thickBot="1">
      <c r="A33" s="60" t="str">
        <f t="shared" si="0"/>
        <v>HARB/22A/NA12S22</v>
      </c>
      <c r="B33" s="39" t="str">
        <f>'(01)'!B33</f>
        <v>lamppost 29 church road kibworth</v>
      </c>
      <c r="C33" s="28">
        <f>'(02)'!E33</f>
        <v>0.43472222222222223</v>
      </c>
      <c r="D33" s="33">
        <f>'(02)'!F33</f>
        <v>44987</v>
      </c>
      <c r="E33" s="41">
        <v>0.41666666666666669</v>
      </c>
      <c r="F33" s="33">
        <v>45021</v>
      </c>
      <c r="G33" s="65">
        <f t="shared" ca="1" si="3"/>
        <v>815.57</v>
      </c>
      <c r="H33" s="30">
        <v>20.3</v>
      </c>
      <c r="I33" s="46"/>
      <c r="J33" s="59" t="s">
        <v>69</v>
      </c>
      <c r="K33" s="15" t="str">
        <f t="shared" si="2"/>
        <v>HARB/22A/NA12S</v>
      </c>
    </row>
    <row r="34" spans="1:11" s="15" customFormat="1" ht="24" customHeight="1" thickBot="1">
      <c r="A34" s="60" t="str">
        <f t="shared" si="0"/>
        <v>HARB/22A/NA12S23</v>
      </c>
      <c r="B34" s="39" t="str">
        <f>'(01)'!B34</f>
        <v>106 main street kibworth</v>
      </c>
      <c r="C34" s="28">
        <f>'(02)'!E34</f>
        <v>0.43958333333333338</v>
      </c>
      <c r="D34" s="33">
        <f>'(02)'!F34</f>
        <v>44987</v>
      </c>
      <c r="E34" s="41">
        <v>0.42430555555555555</v>
      </c>
      <c r="F34" s="33">
        <v>45021</v>
      </c>
      <c r="G34" s="65">
        <f t="shared" ca="1" si="3"/>
        <v>815.63</v>
      </c>
      <c r="H34" s="30">
        <v>19</v>
      </c>
      <c r="I34" s="46"/>
      <c r="J34" s="59" t="s">
        <v>71</v>
      </c>
      <c r="K34" s="15" t="str">
        <f t="shared" si="2"/>
        <v>HARB/22A/NA12S</v>
      </c>
    </row>
    <row r="35" spans="1:11" s="15" customFormat="1" ht="24" customHeight="1" thickBot="1">
      <c r="A35" s="60" t="str">
        <f>TEXT(K35&amp;(J35-23),0)</f>
        <v>HARB/22A/NA12S1</v>
      </c>
      <c r="B35" s="39" t="str">
        <f>'(01)'!B35</f>
        <v>lampost outside 52 Leicester Road</v>
      </c>
      <c r="C35" s="28">
        <f>'(02)'!E35</f>
        <v>0.40902777777777777</v>
      </c>
      <c r="D35" s="33">
        <f>'(02)'!F35</f>
        <v>44987</v>
      </c>
      <c r="E35" s="41">
        <v>0.40416666666666662</v>
      </c>
      <c r="F35" s="33">
        <v>45021</v>
      </c>
      <c r="G35" s="65">
        <f t="shared" ca="1" si="3"/>
        <v>815.88</v>
      </c>
      <c r="H35" s="30">
        <v>27</v>
      </c>
      <c r="I35" s="46"/>
      <c r="J35" s="59" t="s">
        <v>73</v>
      </c>
      <c r="K35" s="15" t="str">
        <f t="shared" si="2"/>
        <v>HARB/22A/NA12S</v>
      </c>
    </row>
    <row r="36" spans="1:11" s="15" customFormat="1" ht="24" customHeight="1" thickBot="1">
      <c r="A36" s="60" t="str">
        <f>TEXT(K36&amp;(J36-23),0)</f>
        <v>HARB/22A/NA12S2</v>
      </c>
      <c r="B36" s="39" t="str">
        <f>'(01)'!B36</f>
        <v xml:space="preserve">road sign on leicester road, rear of 9 Milestone Close </v>
      </c>
      <c r="C36" s="28">
        <f>'(02)'!E36</f>
        <v>0.40972222222222227</v>
      </c>
      <c r="D36" s="33">
        <f>'(02)'!F36</f>
        <v>44987</v>
      </c>
      <c r="E36" s="41">
        <v>0.40486111111111112</v>
      </c>
      <c r="F36" s="33">
        <v>45021</v>
      </c>
      <c r="G36" s="65">
        <f t="shared" ca="1" si="3"/>
        <v>815.88</v>
      </c>
      <c r="H36" s="30">
        <v>32.200000000000003</v>
      </c>
      <c r="I36" s="46"/>
      <c r="J36" s="59" t="s">
        <v>75</v>
      </c>
      <c r="K36" s="15" t="str">
        <f t="shared" si="2"/>
        <v>HARB/22A/NA12S</v>
      </c>
    </row>
    <row r="37" spans="1:11" s="15" customFormat="1" ht="24" customHeight="1" thickBot="1">
      <c r="A37" s="60" t="str">
        <f>TEXT(K37&amp;(J37-25),0)</f>
        <v>HARB/22A/NA12S1</v>
      </c>
      <c r="B37" s="39" t="str">
        <f>'(01)'!B37</f>
        <v>3 dunton road BA</v>
      </c>
      <c r="C37" s="28">
        <f>'(02)'!E37</f>
        <v>0.4916666666666667</v>
      </c>
      <c r="D37" s="33">
        <f>'(02)'!F37</f>
        <v>44987</v>
      </c>
      <c r="E37" s="41">
        <v>0.51527777777777783</v>
      </c>
      <c r="F37" s="33">
        <v>45021</v>
      </c>
      <c r="G37" s="65">
        <f t="shared" ca="1" si="3"/>
        <v>816.57</v>
      </c>
      <c r="H37" s="30">
        <v>30.1</v>
      </c>
      <c r="I37" s="46"/>
      <c r="J37" s="59" t="s">
        <v>77</v>
      </c>
      <c r="K37" s="15" t="str">
        <f t="shared" si="2"/>
        <v>HARB/22A/NA12S</v>
      </c>
    </row>
    <row r="38" spans="1:11" s="15" customFormat="1" ht="24" customHeight="1" thickBot="1">
      <c r="A38" s="60" t="str">
        <f t="shared" ref="A38:A42" si="4">TEXT(K38&amp;(J38-25),0)</f>
        <v>HARB/22A/NA12S2</v>
      </c>
      <c r="B38" s="39" t="str">
        <f>'(01)'!B38</f>
        <v>16 Main Street, BA (on wooden pole outside the shop)</v>
      </c>
      <c r="C38" s="28">
        <f>'(02)'!E38</f>
        <v>0.49652777777777773</v>
      </c>
      <c r="D38" s="33">
        <f>'(02)'!F38</f>
        <v>44987</v>
      </c>
      <c r="E38" s="41">
        <v>0.51874999999999993</v>
      </c>
      <c r="F38" s="33">
        <v>45021</v>
      </c>
      <c r="G38" s="65">
        <f t="shared" ca="1" si="3"/>
        <v>816.53</v>
      </c>
      <c r="H38" s="31">
        <v>27.2</v>
      </c>
      <c r="I38" s="46"/>
      <c r="J38" s="59" t="s">
        <v>79</v>
      </c>
      <c r="K38" s="15" t="str">
        <f t="shared" si="2"/>
        <v>HARB/22A/NA12S</v>
      </c>
    </row>
    <row r="39" spans="1:11" s="15" customFormat="1" ht="24" customHeight="1" thickTop="1" thickBot="1">
      <c r="A39" s="60" t="str">
        <f t="shared" si="4"/>
        <v>HARB/22A/NA12S3</v>
      </c>
      <c r="B39" s="39" t="str">
        <f>'(01)'!B39</f>
        <v>lampost est of 5 Lutterworth road Walcote</v>
      </c>
      <c r="C39" s="28">
        <f>'(02)'!E39</f>
        <v>0.5708333333333333</v>
      </c>
      <c r="D39" s="33">
        <f>'(02)'!F39</f>
        <v>44987</v>
      </c>
      <c r="E39" s="41">
        <v>0.61319444444444449</v>
      </c>
      <c r="F39" s="33">
        <v>45021</v>
      </c>
      <c r="G39" s="65">
        <f t="shared" ca="1" si="3"/>
        <v>817.02</v>
      </c>
      <c r="H39" s="29">
        <v>19.899999999999999</v>
      </c>
      <c r="I39" s="46"/>
      <c r="J39" s="59" t="s">
        <v>81</v>
      </c>
      <c r="K39" s="15" t="str">
        <f t="shared" si="2"/>
        <v>HARB/22A/NA12S</v>
      </c>
    </row>
    <row r="40" spans="1:11" s="15" customFormat="1" ht="24" customHeight="1" thickBot="1">
      <c r="A40" s="60" t="str">
        <f t="shared" si="4"/>
        <v>HARB/22A/NA12S4</v>
      </c>
      <c r="B40" s="39" t="str">
        <f>'(01)'!B40</f>
        <v>sw junction welland park road and northamton road MH</v>
      </c>
      <c r="C40" s="28">
        <f>'(02)'!E40</f>
        <v>0.6118055555555556</v>
      </c>
      <c r="D40" s="33">
        <f>'(02)'!F40</f>
        <v>44987</v>
      </c>
      <c r="E40" s="41">
        <v>0.66111111111111109</v>
      </c>
      <c r="F40" s="33">
        <v>45021</v>
      </c>
      <c r="G40" s="65">
        <f t="shared" ca="1" si="3"/>
        <v>817.18</v>
      </c>
      <c r="H40" s="30">
        <v>36.799999999999997</v>
      </c>
      <c r="I40" s="46"/>
      <c r="J40" s="59" t="s">
        <v>83</v>
      </c>
      <c r="K40" s="15" t="str">
        <f t="shared" si="2"/>
        <v>HARB/22A/NA12S</v>
      </c>
    </row>
    <row r="41" spans="1:11" s="15" customFormat="1" ht="24" customHeight="1" thickBot="1">
      <c r="A41" s="60" t="str">
        <f t="shared" si="4"/>
        <v>HARB/22A/NA12S5</v>
      </c>
      <c r="B41" s="39" t="str">
        <f>'(01)'!B41</f>
        <v>53 northamton road MH</v>
      </c>
      <c r="C41" s="28">
        <f>'(02)'!E41</f>
        <v>0.61041666666666672</v>
      </c>
      <c r="D41" s="33">
        <f>'(02)'!F41</f>
        <v>44987</v>
      </c>
      <c r="E41" s="41">
        <v>0.66041666666666665</v>
      </c>
      <c r="F41" s="33">
        <v>45021</v>
      </c>
      <c r="G41" s="65">
        <f t="shared" ca="1" si="3"/>
        <v>817.2</v>
      </c>
      <c r="H41" s="30">
        <v>43.1</v>
      </c>
      <c r="I41" s="46"/>
      <c r="J41" s="59" t="s">
        <v>85</v>
      </c>
      <c r="K41" s="15" t="str">
        <f t="shared" si="2"/>
        <v>HARB/22A/NA12S</v>
      </c>
    </row>
    <row r="42" spans="1:11" s="15" customFormat="1" ht="24" customHeight="1" thickBot="1">
      <c r="A42" s="60" t="str">
        <f t="shared" si="4"/>
        <v>HARB/22A/NA12S6</v>
      </c>
      <c r="B42" s="39" t="str">
        <f>'(01)'!B42</f>
        <v>7 leicester road MH</v>
      </c>
      <c r="C42" s="28">
        <f>'(02)'!E42</f>
        <v>0.62152777777777779</v>
      </c>
      <c r="D42" s="33">
        <f>'(02)'!F42</f>
        <v>44987</v>
      </c>
      <c r="E42" s="41">
        <v>0.66736111111111107</v>
      </c>
      <c r="F42" s="33">
        <v>45021</v>
      </c>
      <c r="G42" s="65">
        <f t="shared" ca="1" si="3"/>
        <v>817.1</v>
      </c>
      <c r="H42" s="30">
        <v>37.700000000000003</v>
      </c>
      <c r="I42" s="46"/>
      <c r="J42" s="59" t="s">
        <v>87</v>
      </c>
      <c r="K42" s="15" t="str">
        <f t="shared" si="2"/>
        <v>HARB/22A/NA12S</v>
      </c>
    </row>
    <row r="43" spans="1:11" s="15" customFormat="1" ht="24" customHeight="1" thickBot="1">
      <c r="A43" s="60" t="str">
        <f>TEXT(K43&amp;(J43-31),0)</f>
        <v>HARB/22A/NA12S1</v>
      </c>
      <c r="B43" s="39" t="str">
        <f>'(01)'!B43</f>
        <v>lamppost outside 12 Springfield Street MH</v>
      </c>
      <c r="C43" s="28">
        <f>'(02)'!E43</f>
        <v>0.60763888888888895</v>
      </c>
      <c r="D43" s="33">
        <f>'(02)'!F43</f>
        <v>44987</v>
      </c>
      <c r="E43" s="41">
        <v>0.65902777777777777</v>
      </c>
      <c r="F43" s="33">
        <v>45021</v>
      </c>
      <c r="G43" s="65">
        <f t="shared" ca="1" si="3"/>
        <v>817.23</v>
      </c>
      <c r="H43" s="30">
        <v>29.5</v>
      </c>
      <c r="I43" s="46"/>
      <c r="J43" s="59" t="s">
        <v>89</v>
      </c>
      <c r="K43" s="15" t="str">
        <f t="shared" si="2"/>
        <v>HARB/22A/NA12S</v>
      </c>
    </row>
    <row r="44" spans="1:11" s="15" customFormat="1" ht="37.5" customHeight="1" thickBot="1">
      <c r="A44" s="60" t="str">
        <f>TEXT(K44&amp;(J44-32),0)</f>
        <v>HARB/22A/NA12S1</v>
      </c>
      <c r="B44" s="39" t="s">
        <v>97</v>
      </c>
      <c r="C44" s="28">
        <f>'(02)'!E44</f>
        <v>0.4513888888888889</v>
      </c>
      <c r="D44" s="33">
        <f>'(02)'!F44</f>
        <v>44987</v>
      </c>
      <c r="E44" s="41">
        <v>0.46527777777777773</v>
      </c>
      <c r="F44" s="33">
        <v>45021</v>
      </c>
      <c r="G44" s="65">
        <f t="shared" ca="1" si="3"/>
        <v>816.33</v>
      </c>
      <c r="H44" s="30">
        <v>24.6</v>
      </c>
      <c r="I44" s="46"/>
      <c r="J44" s="59" t="s">
        <v>91</v>
      </c>
      <c r="K44" s="15" t="str">
        <f t="shared" si="2"/>
        <v>HARB/22A/NA12S</v>
      </c>
    </row>
    <row r="45" spans="1:11" s="15" customFormat="1" ht="24" customHeight="1" thickBot="1">
      <c r="A45" s="60" t="str">
        <f>TEXT(K45&amp;(J45-32),0)</f>
        <v>HARB/22A/NA12S2</v>
      </c>
      <c r="B45" s="39" t="s">
        <v>92</v>
      </c>
      <c r="C45" s="28">
        <f>'(02)'!E45</f>
        <v>0.4680555555555555</v>
      </c>
      <c r="D45" s="33">
        <f>'(02)'!F45</f>
        <v>44987</v>
      </c>
      <c r="E45" s="41">
        <v>0.4861111111111111</v>
      </c>
      <c r="F45" s="33">
        <v>45021</v>
      </c>
      <c r="G45" s="65">
        <f t="shared" ca="1" si="3"/>
        <v>816.43</v>
      </c>
      <c r="H45" s="30">
        <v>16.600000000000001</v>
      </c>
      <c r="I45" s="46"/>
      <c r="J45" s="59" t="s">
        <v>93</v>
      </c>
      <c r="K45" s="15" t="str">
        <f t="shared" si="2"/>
        <v>HARB/22A/NA12S</v>
      </c>
    </row>
    <row r="46" spans="1:11" s="15" customFormat="1" ht="165" customHeight="1">
      <c r="A46" s="19"/>
      <c r="B46" s="19"/>
      <c r="C46" s="19"/>
      <c r="D46" s="19"/>
      <c r="E46" s="19"/>
      <c r="F46" s="19"/>
      <c r="G46" s="19"/>
      <c r="H46" s="35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'(11)'!B48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35"/>
      <c r="I56" s="54"/>
    </row>
    <row r="57" spans="1:9" s="17" customFormat="1" ht="30.75" customHeight="1">
      <c r="H57" s="35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35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35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35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35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35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35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35"/>
      <c r="I64" s="54"/>
    </row>
    <row r="65" spans="8:9" hidden="1">
      <c r="H65" s="15"/>
      <c r="I65" s="14"/>
    </row>
    <row r="66" spans="8:9" hidden="1">
      <c r="H66" s="15"/>
      <c r="I66" s="14"/>
    </row>
    <row r="67" spans="8:9" hidden="1">
      <c r="H67" s="15"/>
      <c r="I67" s="14"/>
    </row>
    <row r="68" spans="8:9" hidden="1">
      <c r="H68" s="15"/>
      <c r="I68" s="14"/>
    </row>
    <row r="69" spans="8:9" hidden="1">
      <c r="H69" s="15"/>
      <c r="I69" s="14"/>
    </row>
    <row r="70" spans="8:9" hidden="1">
      <c r="H70" s="15"/>
      <c r="I70" s="14"/>
    </row>
    <row r="71" spans="8:9" hidden="1">
      <c r="H71" s="15"/>
      <c r="I71" s="14"/>
    </row>
    <row r="72" spans="8:9" hidden="1">
      <c r="H72" s="15"/>
      <c r="I72" s="14"/>
    </row>
    <row r="73" spans="8:9" hidden="1">
      <c r="H73" s="15"/>
      <c r="I73" s="14"/>
    </row>
    <row r="74" spans="8:9" hidden="1">
      <c r="H74" s="15"/>
      <c r="I74" s="14"/>
    </row>
    <row r="75" spans="8:9" hidden="1">
      <c r="H75" s="15"/>
      <c r="I75" s="14"/>
    </row>
    <row r="76" spans="8:9" hidden="1">
      <c r="H76" s="15"/>
      <c r="I76" s="14"/>
    </row>
    <row r="77" spans="8:9" hidden="1">
      <c r="H77" s="15"/>
      <c r="I77" s="14"/>
    </row>
    <row r="78" spans="8:9" hidden="1">
      <c r="H78" s="15"/>
      <c r="I78" s="14"/>
    </row>
    <row r="79" spans="8:9" hidden="1">
      <c r="H79" s="15"/>
      <c r="I79" s="14"/>
    </row>
    <row r="80" spans="8:9" hidden="1">
      <c r="H80" s="15"/>
      <c r="I80" s="14"/>
    </row>
    <row r="81" spans="8:9" hidden="1">
      <c r="H81" s="15"/>
      <c r="I81" s="14"/>
    </row>
    <row r="82" spans="8:9" hidden="1">
      <c r="H82" s="15"/>
      <c r="I82" s="14"/>
    </row>
    <row r="83" spans="8:9" hidden="1">
      <c r="H83" s="15"/>
      <c r="I83" s="14"/>
    </row>
    <row r="84" spans="8:9" hidden="1">
      <c r="H84" s="15"/>
      <c r="I84" s="14"/>
    </row>
    <row r="85" spans="8:9" hidden="1">
      <c r="H85" s="15"/>
      <c r="I85" s="14"/>
    </row>
    <row r="86" spans="8:9" hidden="1">
      <c r="H86" s="15"/>
      <c r="I86" s="14"/>
    </row>
    <row r="87" spans="8:9" hidden="1">
      <c r="H87" s="15"/>
      <c r="I87" s="14"/>
    </row>
    <row r="88" spans="8:9" ht="15" customHeight="1">
      <c r="H88" s="15"/>
      <c r="I88" s="14"/>
    </row>
  </sheetData>
  <mergeCells count="25">
    <mergeCell ref="B48:E56"/>
    <mergeCell ref="D8:E8"/>
    <mergeCell ref="A9:A11"/>
    <mergeCell ref="B9:B11"/>
    <mergeCell ref="C9:F9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I9:I11"/>
    <mergeCell ref="C1:D1"/>
    <mergeCell ref="E1:F1"/>
    <mergeCell ref="E2:F2"/>
    <mergeCell ref="E3:F3"/>
  </mergeCells>
  <phoneticPr fontId="16" type="noConversion"/>
  <pageMargins left="0.74803149606299213" right="0.74803149606299213" top="0.51" bottom="0.52" header="0.51181102362204722" footer="0.51181102362204722"/>
  <pageSetup paperSize="9" scale="84" fitToHeight="0" orientation="portrait" r:id="rId1"/>
  <headerFooter alignWithMargins="0"/>
  <rowBreaks count="2" manualBreakCount="2">
    <brk id="27" max="7" man="1"/>
    <brk id="46" max="7" man="1"/>
  </rowBreaks>
  <colBreaks count="3" manualBreakCount="3">
    <brk id="1" max="1048575" man="1"/>
    <brk id="7" max="63" man="1"/>
    <brk id="8" max="6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88"/>
  <sheetViews>
    <sheetView zoomScaleNormal="100" workbookViewId="0">
      <selection activeCell="K8" sqref="K8"/>
    </sheetView>
  </sheetViews>
  <sheetFormatPr defaultColWidth="15.5703125" defaultRowHeight="15" customHeight="1" zeroHeight="1"/>
  <cols>
    <col min="1" max="1" width="9.85546875" style="14" customWidth="1"/>
    <col min="2" max="2" width="19.28515625" style="14" customWidth="1"/>
    <col min="3" max="6" width="10.42578125" style="14" customWidth="1"/>
    <col min="7" max="7" width="10.5703125" style="14" customWidth="1"/>
    <col min="8" max="9" width="15.5703125" style="1"/>
    <col min="10" max="10" width="9.570312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v>1</v>
      </c>
      <c r="D7" s="127"/>
      <c r="E7" s="158" t="s">
        <v>11</v>
      </c>
      <c r="F7" s="158"/>
      <c r="G7" s="23" t="s">
        <v>98</v>
      </c>
      <c r="H7" s="54"/>
      <c r="I7" s="54"/>
      <c r="K7" s="14" t="s">
        <v>99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45" si="0">TEXT(K12&amp;J12,0)</f>
        <v>HARB/23A/NB1S01</v>
      </c>
      <c r="B12" s="39" t="str">
        <f>'(01)'!B12</f>
        <v>6 The Terrace Rugby Road</v>
      </c>
      <c r="C12" s="28">
        <f>'(03)'!E12</f>
        <v>0.58611111111111114</v>
      </c>
      <c r="D12" s="33">
        <f>'(03)'!F12</f>
        <v>45021</v>
      </c>
      <c r="E12" s="28">
        <v>0.68541666666666667</v>
      </c>
      <c r="F12" s="33">
        <v>45048</v>
      </c>
      <c r="G12" s="65">
        <f ca="1">IF(ISBLANK(E12),ROUND(((NOW())-($C12+$D12))*24,2),ROUND((($E12+F12)-($C12+$D12))*24,2))</f>
        <v>650.38</v>
      </c>
      <c r="H12" s="29">
        <v>35.6</v>
      </c>
      <c r="I12" s="39"/>
      <c r="J12" s="59" t="s">
        <v>27</v>
      </c>
      <c r="K12" s="15" t="str">
        <f t="shared" ref="K12:K45" si="1">TEXT("HARB/"&amp;$K$7&amp;"/NB"&amp;$C$7&amp;"S",0)</f>
        <v>HARB/23A/NB1S</v>
      </c>
    </row>
    <row r="13" spans="1:11" s="15" customFormat="1" ht="24" customHeight="1" thickBot="1">
      <c r="A13" s="57" t="str">
        <f t="shared" si="0"/>
        <v>HARB/23A/NB1S02</v>
      </c>
      <c r="B13" s="39" t="str">
        <f>'(01)'!B13</f>
        <v>Lut. Service Shop</v>
      </c>
      <c r="C13" s="28">
        <f>'(03)'!E13</f>
        <v>0.57638888888888895</v>
      </c>
      <c r="D13" s="33">
        <f>'(03)'!F13</f>
        <v>45021</v>
      </c>
      <c r="E13" s="28">
        <v>0.6777777777777777</v>
      </c>
      <c r="F13" s="33">
        <v>45048</v>
      </c>
      <c r="G13" s="65">
        <f t="shared" ref="G13:G29" ca="1" si="2">IF(ISBLANK(E13),ROUND(((NOW())-($C13+$D13))*24,2),ROUND((($E13+F13)-($C13+$D13))*24,2))</f>
        <v>650.42999999999995</v>
      </c>
      <c r="H13" s="30">
        <v>37.1</v>
      </c>
      <c r="I13" s="39"/>
      <c r="J13" s="59" t="s">
        <v>29</v>
      </c>
      <c r="K13" s="15" t="str">
        <f t="shared" si="1"/>
        <v>HARB/23A/NB1S</v>
      </c>
    </row>
    <row r="14" spans="1:11" s="15" customFormat="1" ht="24" customHeight="1" thickBot="1">
      <c r="A14" s="57" t="str">
        <f t="shared" si="0"/>
        <v>HARB/23A/NB1S03</v>
      </c>
      <c r="B14" s="39" t="str">
        <f>'(01)'!B14</f>
        <v>40 regent street lutterworth</v>
      </c>
      <c r="C14" s="28">
        <f>'(03)'!E14</f>
        <v>0.58819444444444446</v>
      </c>
      <c r="D14" s="33">
        <f>'(03)'!F14</f>
        <v>45021</v>
      </c>
      <c r="E14" s="28">
        <v>0.68194444444444446</v>
      </c>
      <c r="F14" s="33">
        <v>45048</v>
      </c>
      <c r="G14" s="65">
        <f t="shared" ca="1" si="2"/>
        <v>650.25</v>
      </c>
      <c r="H14" s="30">
        <v>31.3</v>
      </c>
      <c r="I14" s="39"/>
      <c r="J14" s="59" t="s">
        <v>31</v>
      </c>
      <c r="K14" s="15" t="str">
        <f t="shared" si="1"/>
        <v>HARB/23A/NB1S</v>
      </c>
    </row>
    <row r="15" spans="1:11" s="15" customFormat="1" ht="24" customHeight="1" thickBot="1">
      <c r="A15" s="57" t="str">
        <f t="shared" si="0"/>
        <v>HARB/23A/NB1S04</v>
      </c>
      <c r="B15" s="39" t="str">
        <f>'(01)'!B15</f>
        <v>regent court</v>
      </c>
      <c r="C15" s="28">
        <f>'(03)'!E15</f>
        <v>0.57777777777777783</v>
      </c>
      <c r="D15" s="33">
        <f>'(03)'!F15</f>
        <v>45021</v>
      </c>
      <c r="E15" s="28">
        <v>0.68263888888888891</v>
      </c>
      <c r="F15" s="33">
        <v>45048</v>
      </c>
      <c r="G15" s="65">
        <f t="shared" ca="1" si="2"/>
        <v>650.52</v>
      </c>
      <c r="H15" s="30">
        <v>29.2</v>
      </c>
      <c r="I15" s="39"/>
      <c r="J15" s="59" t="s">
        <v>33</v>
      </c>
      <c r="K15" s="15" t="str">
        <f t="shared" si="1"/>
        <v>HARB/23A/NB1S</v>
      </c>
    </row>
    <row r="16" spans="1:11" s="15" customFormat="1" ht="24" customHeight="1" thickBot="1">
      <c r="A16" s="57" t="str">
        <f t="shared" si="0"/>
        <v>HARB/23A/NB1S05</v>
      </c>
      <c r="B16" s="39" t="str">
        <f>'(01)'!B16</f>
        <v>26 Market Street Lutterworth</v>
      </c>
      <c r="C16" s="28">
        <f>'(03)'!E16</f>
        <v>0.57500000000000007</v>
      </c>
      <c r="D16" s="33">
        <f>'(03)'!F16</f>
        <v>45021</v>
      </c>
      <c r="E16" s="28">
        <v>0.67638888888888893</v>
      </c>
      <c r="F16" s="33">
        <v>45048</v>
      </c>
      <c r="G16" s="65">
        <f t="shared" ca="1" si="2"/>
        <v>650.42999999999995</v>
      </c>
      <c r="H16" s="30">
        <v>33.5</v>
      </c>
      <c r="I16" s="39"/>
      <c r="J16" s="59" t="s">
        <v>35</v>
      </c>
      <c r="K16" s="15" t="str">
        <f t="shared" si="1"/>
        <v>HARB/23A/NB1S</v>
      </c>
    </row>
    <row r="17" spans="1:11" s="15" customFormat="1" ht="24" customHeight="1" thickBot="1">
      <c r="A17" s="57" t="str">
        <f t="shared" si="0"/>
        <v>HARB/23A/NB1S06</v>
      </c>
      <c r="B17" s="39" t="str">
        <f>'(01)'!B17</f>
        <v>Homeside main street Theddingworth</v>
      </c>
      <c r="C17" s="28">
        <f>'(03)'!E17</f>
        <v>0.625</v>
      </c>
      <c r="D17" s="33">
        <f>'(03)'!F17</f>
        <v>45021</v>
      </c>
      <c r="E17" s="28">
        <v>0.4375</v>
      </c>
      <c r="F17" s="33">
        <v>45049</v>
      </c>
      <c r="G17" s="65">
        <f t="shared" ca="1" si="2"/>
        <v>667.5</v>
      </c>
      <c r="H17" s="30">
        <v>21</v>
      </c>
      <c r="I17" s="39"/>
      <c r="J17" s="59" t="s">
        <v>37</v>
      </c>
      <c r="K17" s="15" t="str">
        <f t="shared" si="1"/>
        <v>HARB/23A/NB1S</v>
      </c>
    </row>
    <row r="18" spans="1:11" s="15" customFormat="1" ht="24" customHeight="1" thickBot="1">
      <c r="A18" s="57" t="str">
        <f t="shared" si="0"/>
        <v>HARB/23A/NB1S07</v>
      </c>
      <c r="B18" s="39" t="str">
        <f>'(01)'!B18</f>
        <v>17 Rugby road Lutterworth</v>
      </c>
      <c r="C18" s="28">
        <f>'(03)'!E18</f>
        <v>0.58402777777777781</v>
      </c>
      <c r="D18" s="33">
        <f>'(03)'!F18</f>
        <v>45021</v>
      </c>
      <c r="E18" s="28">
        <v>0.68402777777777779</v>
      </c>
      <c r="F18" s="33">
        <v>45048</v>
      </c>
      <c r="G18" s="65">
        <f t="shared" ca="1" si="2"/>
        <v>650.4</v>
      </c>
      <c r="H18" s="30">
        <v>28.8</v>
      </c>
      <c r="I18" s="39"/>
      <c r="J18" s="59" t="s">
        <v>39</v>
      </c>
      <c r="K18" s="15" t="str">
        <f t="shared" si="1"/>
        <v>HARB/23A/NB1S</v>
      </c>
    </row>
    <row r="19" spans="1:11" s="15" customFormat="1" ht="24" customHeight="1" thickBot="1">
      <c r="A19" s="57" t="str">
        <f t="shared" si="0"/>
        <v>HARB/23A/NB1S08</v>
      </c>
      <c r="B19" s="39" t="str">
        <f>'(01)'!B19</f>
        <v xml:space="preserve">69 leicester road Kibworth </v>
      </c>
      <c r="C19" s="28">
        <f>'(03)'!E19</f>
        <v>0.42708333333333331</v>
      </c>
      <c r="D19" s="33">
        <f>'(03)'!F19</f>
        <v>45021</v>
      </c>
      <c r="E19" s="28">
        <v>0.57013888888888886</v>
      </c>
      <c r="F19" s="33">
        <v>45048</v>
      </c>
      <c r="G19" s="65">
        <f t="shared" ca="1" si="2"/>
        <v>651.42999999999995</v>
      </c>
      <c r="H19" s="30">
        <v>32</v>
      </c>
      <c r="I19" s="39"/>
      <c r="J19" s="59" t="s">
        <v>41</v>
      </c>
      <c r="K19" s="15" t="str">
        <f t="shared" si="1"/>
        <v>HARB/23A/NB1S</v>
      </c>
    </row>
    <row r="20" spans="1:11" s="15" customFormat="1" ht="24" customHeight="1" thickBot="1">
      <c r="A20" s="57" t="str">
        <f t="shared" si="0"/>
        <v>HARB/23A/NB1S09</v>
      </c>
      <c r="B20" s="39" t="str">
        <f>'(01)'!B20</f>
        <v>77 leicester road</v>
      </c>
      <c r="C20" s="28">
        <f>'(03)'!E20</f>
        <v>0.60138888888888886</v>
      </c>
      <c r="D20" s="33">
        <f>'(03)'!F20</f>
        <v>45021</v>
      </c>
      <c r="E20" s="28">
        <v>0.69513888888888886</v>
      </c>
      <c r="F20" s="33">
        <v>45048</v>
      </c>
      <c r="G20" s="65">
        <f t="shared" ca="1" si="2"/>
        <v>650.25</v>
      </c>
      <c r="H20" s="31">
        <v>16.100000000000001</v>
      </c>
      <c r="I20" s="39"/>
      <c r="J20" s="59" t="s">
        <v>43</v>
      </c>
      <c r="K20" s="15" t="str">
        <f t="shared" si="1"/>
        <v>HARB/23A/NB1S</v>
      </c>
    </row>
    <row r="21" spans="1:11" s="15" customFormat="1" ht="24" customHeight="1" thickTop="1" thickBot="1">
      <c r="A21" s="57" t="str">
        <f t="shared" si="0"/>
        <v>HARB/23A/NB1S10</v>
      </c>
      <c r="B21" s="39" t="str">
        <f>'(01)'!B21</f>
        <v>Day Nursery</v>
      </c>
      <c r="C21" s="28">
        <f>'(03)'!E21</f>
        <v>0.60486111111111118</v>
      </c>
      <c r="D21" s="33">
        <f>'(03)'!F21</f>
        <v>45021</v>
      </c>
      <c r="E21" s="28">
        <v>0.69930555555555562</v>
      </c>
      <c r="F21" s="33">
        <v>45048</v>
      </c>
      <c r="G21" s="65">
        <f t="shared" ca="1" si="2"/>
        <v>650.27</v>
      </c>
      <c r="H21" s="29">
        <v>25</v>
      </c>
      <c r="I21" s="39"/>
      <c r="J21" s="59" t="s">
        <v>45</v>
      </c>
      <c r="K21" s="15" t="str">
        <f t="shared" si="1"/>
        <v>HARB/23A/NB1S</v>
      </c>
    </row>
    <row r="22" spans="1:11" s="15" customFormat="1" ht="24" customHeight="1" thickBot="1">
      <c r="A22" s="57" t="str">
        <f t="shared" si="0"/>
        <v>HARB/23A/NB1S11</v>
      </c>
      <c r="B22" s="39" t="str">
        <f>'(01)'!B22</f>
        <v>A6 Kibworth</v>
      </c>
      <c r="C22" s="28">
        <f>'(03)'!E22</f>
        <v>0.41388888888888892</v>
      </c>
      <c r="D22" s="33">
        <f>'(03)'!F22</f>
        <v>45021</v>
      </c>
      <c r="E22" s="28">
        <v>0.56111111111111112</v>
      </c>
      <c r="F22" s="33">
        <v>45048</v>
      </c>
      <c r="G22" s="65">
        <f t="shared" ca="1" si="2"/>
        <v>651.53</v>
      </c>
      <c r="H22" s="30">
        <v>22.9</v>
      </c>
      <c r="I22" s="39"/>
      <c r="J22" s="59" t="s">
        <v>47</v>
      </c>
      <c r="K22" s="15" t="str">
        <f t="shared" si="1"/>
        <v>HARB/23A/NB1S</v>
      </c>
    </row>
    <row r="23" spans="1:11" s="15" customFormat="1" ht="24" customHeight="1" thickBot="1">
      <c r="A23" s="57" t="str">
        <f t="shared" si="0"/>
        <v>HARB/23A/NB1S12</v>
      </c>
      <c r="B23" s="39" t="str">
        <f>'(01)'!B23</f>
        <v xml:space="preserve">lamppost outside 78 leicester road kibworth </v>
      </c>
      <c r="C23" s="28">
        <f>'(03)'!E23</f>
        <v>0.42291666666666666</v>
      </c>
      <c r="D23" s="33">
        <f>'(03)'!F23</f>
        <v>45021</v>
      </c>
      <c r="E23" s="28">
        <v>0.56666666666666665</v>
      </c>
      <c r="F23" s="33">
        <v>45048</v>
      </c>
      <c r="G23" s="65">
        <f t="shared" ca="1" si="2"/>
        <v>651.45000000000005</v>
      </c>
      <c r="H23" s="30">
        <v>36.6</v>
      </c>
      <c r="I23" s="39"/>
      <c r="J23" s="59" t="s">
        <v>49</v>
      </c>
      <c r="K23" s="15" t="str">
        <f t="shared" si="1"/>
        <v>HARB/23A/NB1S</v>
      </c>
    </row>
    <row r="24" spans="1:11" s="15" customFormat="1" ht="24" customHeight="1" thickBot="1">
      <c r="A24" s="57" t="str">
        <f t="shared" si="0"/>
        <v>HARB/23A/NB1S13</v>
      </c>
      <c r="B24" s="39" t="str">
        <f>'(01)'!B24</f>
        <v>24 Rugby Road Lutterworth</v>
      </c>
      <c r="C24" s="28">
        <f>'(03)'!E24</f>
        <v>0.5854166666666667</v>
      </c>
      <c r="D24" s="33">
        <f>'(03)'!F24</f>
        <v>45021</v>
      </c>
      <c r="E24" s="28">
        <v>0.68333333333333324</v>
      </c>
      <c r="F24" s="33">
        <v>45048</v>
      </c>
      <c r="G24" s="65">
        <f t="shared" ca="1" si="2"/>
        <v>650.35</v>
      </c>
      <c r="H24" s="30">
        <v>17.5</v>
      </c>
      <c r="I24" s="39"/>
      <c r="J24" s="59" t="s">
        <v>51</v>
      </c>
      <c r="K24" s="15" t="str">
        <f t="shared" si="1"/>
        <v>HARB/23A/NB1S</v>
      </c>
    </row>
    <row r="25" spans="1:11" s="15" customFormat="1" ht="24" customHeight="1" thickBot="1">
      <c r="A25" s="57" t="str">
        <f t="shared" si="0"/>
        <v>HARB/23A/NB1S14</v>
      </c>
      <c r="B25" s="39" t="str">
        <f>'(01)'!B25</f>
        <v>sign outside 64 Leicester Road Kibworth</v>
      </c>
      <c r="C25" s="28">
        <f>'(03)'!E25</f>
        <v>0.42152777777777778</v>
      </c>
      <c r="D25" s="33">
        <f>'(03)'!F25</f>
        <v>45021</v>
      </c>
      <c r="E25" s="28">
        <v>0.56458333333333333</v>
      </c>
      <c r="F25" s="33">
        <v>45048</v>
      </c>
      <c r="G25" s="65">
        <f t="shared" ca="1" si="2"/>
        <v>651.42999999999995</v>
      </c>
      <c r="H25" s="30">
        <v>44.6</v>
      </c>
      <c r="I25" s="39"/>
      <c r="J25" s="59" t="s">
        <v>53</v>
      </c>
      <c r="K25" s="15" t="str">
        <f t="shared" si="1"/>
        <v>HARB/23A/NB1S</v>
      </c>
    </row>
    <row r="26" spans="1:11" s="15" customFormat="1" ht="24" customHeight="1" thickBot="1">
      <c r="A26" s="57" t="str">
        <f t="shared" si="0"/>
        <v>HARB/23A/NB1S15</v>
      </c>
      <c r="B26" s="39" t="str">
        <f>'(01)'!B26</f>
        <v xml:space="preserve">signpost just north of 11 Leicester road Kibworth </v>
      </c>
      <c r="C26" s="28">
        <f>'(03)'!E26</f>
        <v>0.41319444444444442</v>
      </c>
      <c r="D26" s="33">
        <f>'(03)'!F26</f>
        <v>45021</v>
      </c>
      <c r="E26" s="28">
        <v>0.55694444444444446</v>
      </c>
      <c r="F26" s="33">
        <v>45048</v>
      </c>
      <c r="G26" s="65">
        <f t="shared" ca="1" si="2"/>
        <v>651.45000000000005</v>
      </c>
      <c r="H26" s="30">
        <v>33.5</v>
      </c>
      <c r="I26" s="39"/>
      <c r="J26" s="59" t="s">
        <v>55</v>
      </c>
      <c r="K26" s="15" t="str">
        <f t="shared" si="1"/>
        <v>HARB/23A/NB1S</v>
      </c>
    </row>
    <row r="27" spans="1:11" s="15" customFormat="1" ht="24" customHeight="1" thickBot="1">
      <c r="A27" s="57" t="str">
        <f t="shared" si="0"/>
        <v>HARB/23A/NB1S16</v>
      </c>
      <c r="B27" s="39" t="str">
        <f>'(01)'!B27</f>
        <v xml:space="preserve">pizza Express st marys road </v>
      </c>
      <c r="C27" s="28">
        <f>'(03)'!E27</f>
        <v>0.65625</v>
      </c>
      <c r="D27" s="33">
        <f>'(03)'!F27</f>
        <v>45021</v>
      </c>
      <c r="E27" s="28">
        <v>0.45763888888888887</v>
      </c>
      <c r="F27" s="33">
        <v>45049</v>
      </c>
      <c r="G27" s="65">
        <f t="shared" ca="1" si="2"/>
        <v>667.23</v>
      </c>
      <c r="H27" s="30">
        <v>23</v>
      </c>
      <c r="I27" s="39"/>
      <c r="J27" s="59" t="s">
        <v>57</v>
      </c>
      <c r="K27" s="15" t="str">
        <f t="shared" si="1"/>
        <v>HARB/23A/NB1S</v>
      </c>
    </row>
    <row r="28" spans="1:11" s="15" customFormat="1" ht="24" customHeight="1" thickBot="1">
      <c r="A28" s="57" t="str">
        <f t="shared" si="0"/>
        <v>HARB/23A/NB1S17</v>
      </c>
      <c r="B28" s="39" t="str">
        <f>'(01)'!B28</f>
        <v>Jazz Hair</v>
      </c>
      <c r="C28" s="28">
        <f>'(03)'!E28</f>
        <v>0.57916666666666672</v>
      </c>
      <c r="D28" s="33">
        <f>'(03)'!F28</f>
        <v>45021</v>
      </c>
      <c r="E28" s="28">
        <v>0.68055555555555547</v>
      </c>
      <c r="F28" s="33">
        <v>45048</v>
      </c>
      <c r="G28" s="65">
        <f t="shared" ca="1" si="2"/>
        <v>650.42999999999995</v>
      </c>
      <c r="H28" s="30">
        <v>40.299999999999997</v>
      </c>
      <c r="I28" s="39"/>
      <c r="J28" s="59" t="s">
        <v>59</v>
      </c>
      <c r="K28" s="15" t="str">
        <f t="shared" si="1"/>
        <v>HARB/23A/NB1S</v>
      </c>
    </row>
    <row r="29" spans="1:11" s="15" customFormat="1" ht="24" customHeight="1" thickBot="1">
      <c r="A29" s="60" t="str">
        <f t="shared" si="0"/>
        <v>HARB/23A/NB1S18</v>
      </c>
      <c r="B29" s="39" t="str">
        <f>'(01)'!B29</f>
        <v>Spencerdene main street theddingworth</v>
      </c>
      <c r="C29" s="28">
        <f>'(03)'!E29</f>
        <v>0.62777777777777777</v>
      </c>
      <c r="D29" s="33">
        <f>'(03)'!F29</f>
        <v>45021</v>
      </c>
      <c r="E29" s="41">
        <v>0.43888888888888888</v>
      </c>
      <c r="F29" s="33">
        <v>45049</v>
      </c>
      <c r="G29" s="65">
        <f t="shared" ca="1" si="2"/>
        <v>667.47</v>
      </c>
      <c r="H29" s="31">
        <v>13.8</v>
      </c>
      <c r="I29" s="39"/>
      <c r="J29" s="59" t="s">
        <v>61</v>
      </c>
      <c r="K29" s="15" t="str">
        <f t="shared" si="1"/>
        <v>HARB/23A/NB1S</v>
      </c>
    </row>
    <row r="30" spans="1:11" s="15" customFormat="1" ht="24" customHeight="1" thickTop="1" thickBot="1">
      <c r="A30" s="60" t="str">
        <f t="shared" si="0"/>
        <v>HARB/23A/NB1S19</v>
      </c>
      <c r="B30" s="39" t="str">
        <f>'(01)'!B30</f>
        <v xml:space="preserve">Alma House, Watling Street Claybrooke Parva </v>
      </c>
      <c r="C30" s="28">
        <f>'(03)'!E30</f>
        <v>0.53125</v>
      </c>
      <c r="D30" s="33">
        <f>'(03)'!F30</f>
        <v>45021</v>
      </c>
      <c r="E30" s="41">
        <v>0.65972222222222221</v>
      </c>
      <c r="F30" s="33">
        <v>45048</v>
      </c>
      <c r="G30" s="65">
        <f ca="1">IF(ISBLANK(E30),ROUND(((NOW())-($C30+$D30))*24,2),ROUND((($E30+F30)-($C30+$D30))*24,2))</f>
        <v>651.08000000000004</v>
      </c>
      <c r="H30" s="29">
        <v>24</v>
      </c>
      <c r="I30" s="39"/>
      <c r="J30" s="59" t="s">
        <v>63</v>
      </c>
      <c r="K30" s="15" t="str">
        <f t="shared" si="1"/>
        <v>HARB/23A/NB1S</v>
      </c>
    </row>
    <row r="31" spans="1:11" s="15" customFormat="1" ht="24" customHeight="1" thickBot="1">
      <c r="A31" s="60" t="str">
        <f t="shared" si="0"/>
        <v>HARB/23A/NB1S20</v>
      </c>
      <c r="B31" s="39" t="str">
        <f>'(01)'!B31</f>
        <v>sign post outside White House Farm Watling street</v>
      </c>
      <c r="C31" s="28">
        <f>'(03)'!E31</f>
        <v>0.54236111111111118</v>
      </c>
      <c r="D31" s="33">
        <f>'(03)'!F31</f>
        <v>45021</v>
      </c>
      <c r="E31" s="41">
        <v>0.66180555555555554</v>
      </c>
      <c r="F31" s="33">
        <v>45048</v>
      </c>
      <c r="G31" s="65">
        <f ca="1">IF(ISBLANK(E31),ROUND(((NOW())-($C31+$D31))*24,2),ROUND((($E31+F31)-($C31+$D31))*24,2))</f>
        <v>650.87</v>
      </c>
      <c r="H31" s="30">
        <v>18.8</v>
      </c>
      <c r="I31" s="39"/>
      <c r="J31" s="59" t="s">
        <v>65</v>
      </c>
      <c r="K31" s="15" t="str">
        <f t="shared" si="1"/>
        <v>HARB/23A/NB1S</v>
      </c>
    </row>
    <row r="32" spans="1:11" s="15" customFormat="1" ht="24" customHeight="1" thickBot="1">
      <c r="A32" s="60" t="str">
        <f t="shared" si="0"/>
        <v>HARB/23A/NB1S21</v>
      </c>
      <c r="B32" s="39" t="str">
        <f>'(01)'!B32</f>
        <v>coach and horse kibworth</v>
      </c>
      <c r="C32" s="28">
        <f>'(03)'!E32</f>
        <v>0.4145833333333333</v>
      </c>
      <c r="D32" s="33">
        <f>'(03)'!F32</f>
        <v>45021</v>
      </c>
      <c r="E32" s="41">
        <v>0.55763888888888891</v>
      </c>
      <c r="F32" s="33">
        <v>45048</v>
      </c>
      <c r="G32" s="65">
        <f t="shared" ref="G32:G45" ca="1" si="3">IF(ISBLANK(E32),ROUND(((NOW())-($C32+$D32))*24,2),ROUND((($E32+F32)-($C32+$D32))*24,2))</f>
        <v>651.42999999999995</v>
      </c>
      <c r="H32" s="30">
        <v>18.600000000000001</v>
      </c>
      <c r="I32" s="39"/>
      <c r="J32" s="59" t="s">
        <v>67</v>
      </c>
      <c r="K32" s="15" t="str">
        <f t="shared" si="1"/>
        <v>HARB/23A/NB1S</v>
      </c>
    </row>
    <row r="33" spans="1:11" s="15" customFormat="1" ht="24" customHeight="1" thickBot="1">
      <c r="A33" s="60" t="str">
        <f t="shared" si="0"/>
        <v>HARB/23A/NB1S22</v>
      </c>
      <c r="B33" s="39" t="str">
        <f>'(01)'!B33</f>
        <v>lamppost 29 church road kibworth</v>
      </c>
      <c r="C33" s="28">
        <f>'(03)'!E33</f>
        <v>0.41666666666666669</v>
      </c>
      <c r="D33" s="33">
        <f>'(03)'!F33</f>
        <v>45021</v>
      </c>
      <c r="E33" s="41">
        <v>0.55902777777777779</v>
      </c>
      <c r="F33" s="33">
        <v>45048</v>
      </c>
      <c r="G33" s="65">
        <f t="shared" ca="1" si="3"/>
        <v>651.41999999999996</v>
      </c>
      <c r="H33" s="30">
        <v>17.3</v>
      </c>
      <c r="I33" s="46"/>
      <c r="J33" s="59" t="s">
        <v>69</v>
      </c>
      <c r="K33" s="15" t="str">
        <f t="shared" si="1"/>
        <v>HARB/23A/NB1S</v>
      </c>
    </row>
    <row r="34" spans="1:11" s="15" customFormat="1" ht="24" customHeight="1" thickBot="1">
      <c r="A34" s="60" t="str">
        <f t="shared" si="0"/>
        <v>HARB/23A/NB1S23</v>
      </c>
      <c r="B34" s="39" t="str">
        <f>'(01)'!B34</f>
        <v>106 main street kibworth</v>
      </c>
      <c r="C34" s="28">
        <f>'(03)'!E34</f>
        <v>0.42430555555555555</v>
      </c>
      <c r="D34" s="33">
        <f>'(03)'!F34</f>
        <v>45021</v>
      </c>
      <c r="E34" s="41">
        <v>0.56805555555555554</v>
      </c>
      <c r="F34" s="33">
        <v>45048</v>
      </c>
      <c r="G34" s="65">
        <f t="shared" ca="1" si="3"/>
        <v>651.45000000000005</v>
      </c>
      <c r="H34" s="30">
        <v>15.8</v>
      </c>
      <c r="I34" s="46"/>
      <c r="J34" s="59" t="s">
        <v>71</v>
      </c>
      <c r="K34" s="15" t="str">
        <f t="shared" si="1"/>
        <v>HARB/23A/NB1S</v>
      </c>
    </row>
    <row r="35" spans="1:11" s="15" customFormat="1" ht="24" customHeight="1" thickBot="1">
      <c r="A35" s="60" t="str">
        <f t="shared" si="0"/>
        <v>HARB/23A/NB1S24</v>
      </c>
      <c r="B35" s="39" t="str">
        <f>'(01)'!B35</f>
        <v>lampost outside 52 Leicester Road</v>
      </c>
      <c r="C35" s="28">
        <f>'(03)'!E35</f>
        <v>0.40416666666666662</v>
      </c>
      <c r="D35" s="33">
        <f>'(03)'!F35</f>
        <v>45021</v>
      </c>
      <c r="E35" s="41">
        <v>0.54652777777777783</v>
      </c>
      <c r="F35" s="33">
        <v>45048</v>
      </c>
      <c r="G35" s="65">
        <f t="shared" ca="1" si="3"/>
        <v>651.41999999999996</v>
      </c>
      <c r="H35" s="30">
        <v>15.6</v>
      </c>
      <c r="I35" s="46"/>
      <c r="J35" s="59" t="s">
        <v>73</v>
      </c>
      <c r="K35" s="15" t="str">
        <f t="shared" si="1"/>
        <v>HARB/23A/NB1S</v>
      </c>
    </row>
    <row r="36" spans="1:11" s="15" customFormat="1" ht="24" customHeight="1" thickBot="1">
      <c r="A36" s="60" t="str">
        <f t="shared" si="0"/>
        <v>HARB/23A/NB1S25</v>
      </c>
      <c r="B36" s="39" t="str">
        <f>'(01)'!B36</f>
        <v xml:space="preserve">road sign on leicester road, rear of 9 Milestone Close </v>
      </c>
      <c r="C36" s="28">
        <f>'(03)'!E36</f>
        <v>0.40486111111111112</v>
      </c>
      <c r="D36" s="33">
        <f>'(03)'!F36</f>
        <v>45021</v>
      </c>
      <c r="E36" s="41">
        <v>0.54791666666666672</v>
      </c>
      <c r="F36" s="33">
        <v>45048</v>
      </c>
      <c r="G36" s="65">
        <f t="shared" ca="1" si="3"/>
        <v>651.42999999999995</v>
      </c>
      <c r="H36" s="30">
        <v>20.3</v>
      </c>
      <c r="I36" s="46"/>
      <c r="J36" s="59" t="s">
        <v>75</v>
      </c>
      <c r="K36" s="15" t="str">
        <f t="shared" si="1"/>
        <v>HARB/23A/NB1S</v>
      </c>
    </row>
    <row r="37" spans="1:11" s="15" customFormat="1" ht="24" customHeight="1" thickBot="1">
      <c r="A37" s="60" t="str">
        <f t="shared" si="0"/>
        <v>HARB/23A/NB1S26</v>
      </c>
      <c r="B37" s="39" t="str">
        <f>'(01)'!B37</f>
        <v>3 dunton road BA</v>
      </c>
      <c r="C37" s="28">
        <f>'(03)'!E37</f>
        <v>0.51527777777777783</v>
      </c>
      <c r="D37" s="33">
        <f>'(03)'!F37</f>
        <v>45021</v>
      </c>
      <c r="E37" s="41">
        <v>0.6430555555555556</v>
      </c>
      <c r="F37" s="33">
        <v>45048</v>
      </c>
      <c r="G37" s="65">
        <f t="shared" ca="1" si="3"/>
        <v>651.07000000000005</v>
      </c>
      <c r="H37" s="30">
        <v>21.5</v>
      </c>
      <c r="I37" s="46"/>
      <c r="J37" s="59" t="s">
        <v>77</v>
      </c>
      <c r="K37" s="15" t="str">
        <f t="shared" si="1"/>
        <v>HARB/23A/NB1S</v>
      </c>
    </row>
    <row r="38" spans="1:11" s="15" customFormat="1" ht="24" customHeight="1" thickBot="1">
      <c r="A38" s="60" t="str">
        <f t="shared" si="0"/>
        <v>HARB/23A/NB1S27</v>
      </c>
      <c r="B38" s="39" t="str">
        <f>'(01)'!B38</f>
        <v>16 Main Street, BA (on wooden pole outside the shop)</v>
      </c>
      <c r="C38" s="28">
        <f>'(03)'!E38</f>
        <v>0.51874999999999993</v>
      </c>
      <c r="D38" s="33">
        <f>'(03)'!F38</f>
        <v>45021</v>
      </c>
      <c r="E38" s="41">
        <v>0.65</v>
      </c>
      <c r="F38" s="33">
        <v>45048</v>
      </c>
      <c r="G38" s="65">
        <f t="shared" ca="1" si="3"/>
        <v>651.15</v>
      </c>
      <c r="H38" s="31">
        <v>15.6</v>
      </c>
      <c r="I38" s="46"/>
      <c r="J38" s="59" t="s">
        <v>79</v>
      </c>
      <c r="K38" s="15" t="str">
        <f t="shared" si="1"/>
        <v>HARB/23A/NB1S</v>
      </c>
    </row>
    <row r="39" spans="1:11" s="15" customFormat="1" ht="24" customHeight="1" thickTop="1" thickBot="1">
      <c r="A39" s="60" t="str">
        <f t="shared" si="0"/>
        <v>HARB/23A/NB1S28</v>
      </c>
      <c r="B39" s="39" t="str">
        <f>'(01)'!B39</f>
        <v>lampost est of 5 Lutterworth road Walcote</v>
      </c>
      <c r="C39" s="28">
        <f>'(03)'!E39</f>
        <v>0.61319444444444449</v>
      </c>
      <c r="D39" s="33">
        <f>'(03)'!F39</f>
        <v>45021</v>
      </c>
      <c r="E39" s="41">
        <v>0.42638888888888887</v>
      </c>
      <c r="F39" s="33">
        <v>45049</v>
      </c>
      <c r="G39" s="65">
        <f t="shared" ca="1" si="3"/>
        <v>667.52</v>
      </c>
      <c r="H39" s="29">
        <v>10.199999999999999</v>
      </c>
      <c r="I39" s="46"/>
      <c r="J39" s="59" t="s">
        <v>81</v>
      </c>
      <c r="K39" s="15" t="str">
        <f t="shared" si="1"/>
        <v>HARB/23A/NB1S</v>
      </c>
    </row>
    <row r="40" spans="1:11" s="15" customFormat="1" ht="24" customHeight="1" thickBot="1">
      <c r="A40" s="60" t="str">
        <f t="shared" si="0"/>
        <v>HARB/23A/NB1S29</v>
      </c>
      <c r="B40" s="39" t="str">
        <f>'(01)'!B40</f>
        <v>sw junction welland park road and northamton road MH</v>
      </c>
      <c r="C40" s="28">
        <f>'(03)'!E40</f>
        <v>0.66111111111111109</v>
      </c>
      <c r="D40" s="33">
        <f>'(03)'!F40</f>
        <v>45021</v>
      </c>
      <c r="E40" s="41">
        <v>0.46458333333333335</v>
      </c>
      <c r="F40" s="33">
        <v>45049</v>
      </c>
      <c r="G40" s="65">
        <f t="shared" ca="1" si="3"/>
        <v>667.28</v>
      </c>
      <c r="H40" s="30">
        <v>28</v>
      </c>
      <c r="I40" s="46"/>
      <c r="J40" s="59" t="s">
        <v>83</v>
      </c>
      <c r="K40" s="15" t="str">
        <f t="shared" si="1"/>
        <v>HARB/23A/NB1S</v>
      </c>
    </row>
    <row r="41" spans="1:11" s="15" customFormat="1" ht="24" customHeight="1" thickBot="1">
      <c r="A41" s="60" t="str">
        <f t="shared" si="0"/>
        <v>HARB/23A/NB1S30</v>
      </c>
      <c r="B41" s="39" t="str">
        <f>'(01)'!B41</f>
        <v>53 northamton road MH</v>
      </c>
      <c r="C41" s="28">
        <f>'(03)'!E41</f>
        <v>0.66041666666666665</v>
      </c>
      <c r="D41" s="33">
        <f>'(03)'!F41</f>
        <v>45021</v>
      </c>
      <c r="E41" s="41">
        <v>0.46388888888888885</v>
      </c>
      <c r="F41" s="33">
        <v>45049</v>
      </c>
      <c r="G41" s="65">
        <f t="shared" ca="1" si="3"/>
        <v>667.28</v>
      </c>
      <c r="H41" s="30">
        <v>33.1</v>
      </c>
      <c r="I41" s="46"/>
      <c r="J41" s="59" t="s">
        <v>85</v>
      </c>
      <c r="K41" s="15" t="str">
        <f t="shared" si="1"/>
        <v>HARB/23A/NB1S</v>
      </c>
    </row>
    <row r="42" spans="1:11" s="15" customFormat="1" ht="24" customHeight="1" thickBot="1">
      <c r="A42" s="60" t="str">
        <f t="shared" si="0"/>
        <v>HARB/23A/NB1S31</v>
      </c>
      <c r="B42" s="39" t="str">
        <f>'(01)'!B42</f>
        <v>7 leicester road MH</v>
      </c>
      <c r="C42" s="28">
        <f>'(03)'!E42</f>
        <v>0.66736111111111107</v>
      </c>
      <c r="D42" s="33">
        <f>'(03)'!F42</f>
        <v>45021</v>
      </c>
      <c r="E42" s="41">
        <v>0.47013888888888888</v>
      </c>
      <c r="F42" s="33">
        <v>45049</v>
      </c>
      <c r="G42" s="65">
        <f t="shared" ca="1" si="3"/>
        <v>667.27</v>
      </c>
      <c r="H42" s="30">
        <v>29.8</v>
      </c>
      <c r="I42" s="46"/>
      <c r="J42" s="59" t="s">
        <v>87</v>
      </c>
      <c r="K42" s="15" t="str">
        <f t="shared" si="1"/>
        <v>HARB/23A/NB1S</v>
      </c>
    </row>
    <row r="43" spans="1:11" s="15" customFormat="1" ht="24" customHeight="1" thickBot="1">
      <c r="A43" s="60" t="str">
        <f t="shared" si="0"/>
        <v>HARB/23A/NB1S32</v>
      </c>
      <c r="B43" s="39" t="str">
        <f>'(01)'!B43</f>
        <v>lamppost outside 12 Springfield Street MH</v>
      </c>
      <c r="C43" s="28">
        <f>'(03)'!E43</f>
        <v>0.65902777777777777</v>
      </c>
      <c r="D43" s="33">
        <f>'(03)'!F43</f>
        <v>45021</v>
      </c>
      <c r="E43" s="41">
        <v>0.46180555555555558</v>
      </c>
      <c r="F43" s="33">
        <v>45049</v>
      </c>
      <c r="G43" s="65">
        <f t="shared" ca="1" si="3"/>
        <v>667.27</v>
      </c>
      <c r="H43" s="30"/>
      <c r="I43" s="46"/>
      <c r="J43" s="59" t="s">
        <v>89</v>
      </c>
      <c r="K43" s="15" t="str">
        <f t="shared" si="1"/>
        <v>HARB/23A/NB1S</v>
      </c>
    </row>
    <row r="44" spans="1:11" s="15" customFormat="1" ht="35.25" customHeight="1" thickBot="1">
      <c r="A44" s="60" t="str">
        <f t="shared" si="0"/>
        <v>HARB/23A/NB1S33</v>
      </c>
      <c r="B44" s="39" t="str">
        <f>'(03)'!B44</f>
        <v xml:space="preserve">lamppost carpark adj Fleckney Fish bar, High street </v>
      </c>
      <c r="C44" s="28">
        <f>'(03)'!E44</f>
        <v>0.46527777777777773</v>
      </c>
      <c r="D44" s="33">
        <f>'(03)'!F44</f>
        <v>45021</v>
      </c>
      <c r="E44" s="41">
        <v>0.59722222222222221</v>
      </c>
      <c r="F44" s="33">
        <v>45048</v>
      </c>
      <c r="G44" s="65">
        <f t="shared" ca="1" si="3"/>
        <v>651.16999999999996</v>
      </c>
      <c r="H44" s="30">
        <v>15.4</v>
      </c>
      <c r="I44" s="46" t="s">
        <v>26</v>
      </c>
      <c r="J44" s="59" t="s">
        <v>91</v>
      </c>
      <c r="K44" s="15" t="str">
        <f t="shared" si="1"/>
        <v>HARB/23A/NB1S</v>
      </c>
    </row>
    <row r="45" spans="1:11" s="15" customFormat="1" ht="38.25" customHeight="1" thickBot="1">
      <c r="A45" s="60" t="str">
        <f t="shared" si="0"/>
        <v>HARB/23A/NB1S34</v>
      </c>
      <c r="B45" s="39" t="str">
        <f>'(03)'!B45</f>
        <v>lamppost outside thurnby memorial hall, main street, bushby</v>
      </c>
      <c r="C45" s="28">
        <f>'(03)'!E45</f>
        <v>0.4861111111111111</v>
      </c>
      <c r="D45" s="33">
        <f>'(03)'!F45</f>
        <v>45021</v>
      </c>
      <c r="E45" s="41">
        <v>0.61458333333333337</v>
      </c>
      <c r="F45" s="33">
        <v>45048</v>
      </c>
      <c r="G45" s="65">
        <f t="shared" ca="1" si="3"/>
        <v>651.08000000000004</v>
      </c>
      <c r="H45" s="30">
        <v>12.6</v>
      </c>
      <c r="I45" s="46"/>
      <c r="J45" s="59" t="s">
        <v>93</v>
      </c>
      <c r="K45" s="15" t="str">
        <f t="shared" si="1"/>
        <v>HARB/23A/NB1S</v>
      </c>
    </row>
    <row r="46" spans="1:11" s="15" customFormat="1" ht="102.75" customHeight="1" thickBot="1">
      <c r="A46" s="19"/>
      <c r="B46" s="19" t="s">
        <v>100</v>
      </c>
      <c r="C46" s="19"/>
      <c r="D46" s="19"/>
      <c r="E46" s="19"/>
      <c r="F46" s="19"/>
      <c r="G46" s="19"/>
      <c r="H46" s="31"/>
      <c r="I46" s="35"/>
    </row>
    <row r="47" spans="1:11" s="15" customFormat="1" ht="15" customHeight="1" thickTop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57" t="s">
        <v>101</v>
      </c>
      <c r="C48" s="157"/>
      <c r="D48" s="157"/>
      <c r="E48" s="157"/>
      <c r="F48" s="19"/>
      <c r="G48" s="19"/>
      <c r="H48" s="35"/>
      <c r="I48" s="35"/>
    </row>
    <row r="49" spans="1:9" s="15" customFormat="1" ht="76.5" customHeight="1">
      <c r="A49" s="61"/>
      <c r="B49" s="157"/>
      <c r="C49" s="157"/>
      <c r="D49" s="157"/>
      <c r="E49" s="157"/>
      <c r="F49" s="61"/>
      <c r="G49" s="61"/>
      <c r="H49" s="35"/>
      <c r="I49" s="35"/>
    </row>
    <row r="50" spans="1:9" s="15" customFormat="1" ht="15" customHeight="1">
      <c r="A50" s="18"/>
      <c r="B50" s="157"/>
      <c r="C50" s="157"/>
      <c r="D50" s="157"/>
      <c r="E50" s="157"/>
      <c r="F50" s="62"/>
      <c r="G50" s="62"/>
      <c r="H50" s="35"/>
      <c r="I50" s="35"/>
    </row>
    <row r="51" spans="1:9" s="15" customFormat="1" ht="15" customHeight="1">
      <c r="A51" s="54"/>
      <c r="B51" s="157"/>
      <c r="C51" s="157"/>
      <c r="D51" s="157"/>
      <c r="E51" s="157"/>
      <c r="F51" s="62"/>
      <c r="G51" s="62"/>
      <c r="H51" s="35"/>
      <c r="I51" s="35"/>
    </row>
    <row r="52" spans="1:9" s="15" customFormat="1" ht="15" customHeight="1">
      <c r="B52" s="157"/>
      <c r="C52" s="157"/>
      <c r="D52" s="157"/>
      <c r="E52" s="157"/>
      <c r="H52" s="35"/>
      <c r="I52" s="35"/>
    </row>
    <row r="53" spans="1:9" s="15" customFormat="1" ht="15" customHeight="1">
      <c r="B53" s="157"/>
      <c r="C53" s="157"/>
      <c r="D53" s="157"/>
      <c r="E53" s="157"/>
      <c r="H53" s="35"/>
      <c r="I53" s="35"/>
    </row>
    <row r="54" spans="1:9" s="16" customFormat="1" ht="30.75" customHeight="1">
      <c r="A54" s="17"/>
      <c r="B54" s="157"/>
      <c r="C54" s="157"/>
      <c r="D54" s="157"/>
      <c r="E54" s="157"/>
      <c r="F54" s="17"/>
      <c r="G54" s="17"/>
      <c r="H54" s="35"/>
      <c r="I54" s="35"/>
    </row>
    <row r="55" spans="1:9" s="16" customFormat="1" ht="30.75" customHeight="1">
      <c r="A55" s="17"/>
      <c r="B55" s="157"/>
      <c r="C55" s="157"/>
      <c r="D55" s="157"/>
      <c r="E55" s="157"/>
      <c r="F55" s="17"/>
      <c r="G55" s="17"/>
      <c r="H55" s="35"/>
      <c r="I55" s="35"/>
    </row>
    <row r="56" spans="1:9" s="17" customFormat="1" ht="30.75" customHeight="1">
      <c r="B56" s="157"/>
      <c r="C56" s="157"/>
      <c r="D56" s="157"/>
      <c r="E56" s="157"/>
      <c r="H56" s="54"/>
      <c r="I56" s="54"/>
    </row>
    <row r="57" spans="1:9" s="17" customFormat="1" ht="30.75" customHeight="1">
      <c r="B57" s="157"/>
      <c r="C57" s="157"/>
      <c r="D57" s="157"/>
      <c r="E57" s="157"/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="14" customFormat="1" hidden="1"/>
    <row r="82" s="14" customFormat="1" hidden="1"/>
    <row r="83" s="14" customFormat="1" hidden="1"/>
    <row r="84" s="14" customFormat="1" hidden="1"/>
    <row r="85" s="14" customFormat="1" hidden="1"/>
    <row r="86" s="14" customFormat="1" hidden="1"/>
    <row r="87" s="14" customFormat="1" hidden="1"/>
    <row r="88" s="14" customFormat="1" ht="15" customHeight="1"/>
  </sheetData>
  <mergeCells count="25">
    <mergeCell ref="B48:E5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  <mergeCell ref="A4:B4"/>
    <mergeCell ref="E2:F2"/>
    <mergeCell ref="E3:F3"/>
    <mergeCell ref="E4:F4"/>
    <mergeCell ref="A9:A11"/>
    <mergeCell ref="B9:B11"/>
    <mergeCell ref="A5:B5"/>
    <mergeCell ref="I9:I11"/>
    <mergeCell ref="C1:D1"/>
    <mergeCell ref="C5:F5"/>
    <mergeCell ref="E1:F1"/>
    <mergeCell ref="C4:D4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8"/>
  <sheetViews>
    <sheetView zoomScaleNormal="100" workbookViewId="0">
      <selection activeCell="H40" sqref="H40"/>
    </sheetView>
  </sheetViews>
  <sheetFormatPr defaultColWidth="15.5703125" defaultRowHeight="15" customHeight="1" zeroHeight="1"/>
  <cols>
    <col min="1" max="1" width="10.5703125" style="14" customWidth="1"/>
    <col min="2" max="2" width="29.42578125" style="14" customWidth="1"/>
    <col min="3" max="6" width="10.140625" style="14" customWidth="1"/>
    <col min="7" max="7" width="11.85546875" style="14" customWidth="1"/>
    <col min="8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2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2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2" ht="25.5" customHeight="1" thickBot="1">
      <c r="E3" s="137"/>
      <c r="F3" s="137"/>
      <c r="H3" s="54"/>
      <c r="I3" s="54"/>
    </row>
    <row r="4" spans="1:12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2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2" ht="17.25" customHeight="1">
      <c r="A6" s="142" t="s">
        <v>8</v>
      </c>
      <c r="B6" s="136"/>
      <c r="C6" s="143" t="s">
        <v>9</v>
      </c>
      <c r="D6" s="143"/>
      <c r="E6" s="136" t="s">
        <v>102</v>
      </c>
      <c r="F6" s="136"/>
      <c r="G6" s="22"/>
      <c r="H6" s="54"/>
      <c r="I6" s="54"/>
    </row>
    <row r="7" spans="1:12" ht="17.25" customHeight="1" thickBot="1">
      <c r="A7" s="129" t="s">
        <v>10</v>
      </c>
      <c r="B7" s="130"/>
      <c r="C7" s="127">
        <f>'(04)'!C7+1</f>
        <v>2</v>
      </c>
      <c r="D7" s="127"/>
      <c r="E7" s="130"/>
      <c r="F7" s="130"/>
      <c r="G7" s="23"/>
      <c r="H7" s="54"/>
      <c r="I7" s="54"/>
      <c r="K7" s="14" t="str">
        <f>'(04)'!K7</f>
        <v>23A</v>
      </c>
    </row>
    <row r="8" spans="1:12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2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2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2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2" s="15" customFormat="1" ht="24" customHeight="1" thickTop="1" thickBot="1">
      <c r="A12" s="57" t="str">
        <f t="shared" ref="A12:A34" si="0">TEXT(K12&amp;J12,0)</f>
        <v>HARB/23A/NB2S01</v>
      </c>
      <c r="B12" s="39" t="str">
        <f>'(01)'!B12</f>
        <v>6 The Terrace Rugby Road</v>
      </c>
      <c r="C12" s="28">
        <f>'(04)'!E12</f>
        <v>0.68541666666666667</v>
      </c>
      <c r="D12" s="33">
        <f>'(04)'!F12</f>
        <v>45048</v>
      </c>
      <c r="E12" s="28">
        <v>0.56319444444444444</v>
      </c>
      <c r="F12" s="33">
        <v>45079</v>
      </c>
      <c r="G12" s="65">
        <f ca="1">IF(ISBLANK(E12),ROUND(((NOW())-($C12+$D12))*24,2),ROUND((($E12+F12)-($C12+$D12))*24,2))</f>
        <v>741.07</v>
      </c>
      <c r="H12" s="29"/>
      <c r="I12" s="39"/>
      <c r="J12" s="59" t="s">
        <v>27</v>
      </c>
      <c r="K12" s="15" t="str">
        <f t="shared" ref="K12:K45" si="1">TEXT("HARB/"&amp;$K$7&amp;"/NB"&amp;$C$7&amp;"S",0)</f>
        <v>HARB/23A/NB2S</v>
      </c>
      <c r="L12" s="29"/>
    </row>
    <row r="13" spans="1:12" s="15" customFormat="1" ht="24" customHeight="1" thickBot="1">
      <c r="A13" s="57" t="str">
        <f t="shared" si="0"/>
        <v>HARB/23A/NB2S02</v>
      </c>
      <c r="B13" s="39" t="str">
        <f>'(01)'!B13</f>
        <v>Lut. Service Shop</v>
      </c>
      <c r="C13" s="28">
        <f>'(04)'!E13</f>
        <v>0.6777777777777777</v>
      </c>
      <c r="D13" s="33">
        <f>'(04)'!F13</f>
        <v>45048</v>
      </c>
      <c r="E13" s="28">
        <v>0.55833333333333335</v>
      </c>
      <c r="F13" s="33">
        <v>45079</v>
      </c>
      <c r="G13" s="65">
        <f t="shared" ref="G13:G29" ca="1" si="2">IF(ISBLANK(E13),ROUND(((NOW())-($C13+$D13))*24,2),ROUND((($E13+F13)-($C13+$D13))*24,2))</f>
        <v>741.13</v>
      </c>
      <c r="H13" s="30">
        <v>37.9</v>
      </c>
      <c r="I13" s="39"/>
      <c r="J13" s="59" t="s">
        <v>29</v>
      </c>
      <c r="K13" s="15" t="str">
        <f t="shared" si="1"/>
        <v>HARB/23A/NB2S</v>
      </c>
    </row>
    <row r="14" spans="1:12" s="15" customFormat="1" ht="24" customHeight="1" thickBot="1">
      <c r="A14" s="57" t="str">
        <f t="shared" si="0"/>
        <v>HARB/23A/NB2S03</v>
      </c>
      <c r="B14" s="39" t="str">
        <f>'(01)'!B14</f>
        <v>40 regent street lutterworth</v>
      </c>
      <c r="C14" s="28">
        <f>'(04)'!E14</f>
        <v>0.68194444444444446</v>
      </c>
      <c r="D14" s="33">
        <f>'(04)'!F14</f>
        <v>45048</v>
      </c>
      <c r="E14" s="28">
        <v>0.56111111111111112</v>
      </c>
      <c r="F14" s="33">
        <v>45079</v>
      </c>
      <c r="G14" s="65">
        <f t="shared" ca="1" si="2"/>
        <v>741.1</v>
      </c>
      <c r="H14" s="30"/>
      <c r="I14" s="39"/>
      <c r="J14" s="59" t="s">
        <v>31</v>
      </c>
      <c r="K14" s="15" t="str">
        <f t="shared" si="1"/>
        <v>HARB/23A/NB2S</v>
      </c>
    </row>
    <row r="15" spans="1:12" s="15" customFormat="1" ht="24" customHeight="1" thickBot="1">
      <c r="A15" s="57" t="str">
        <f t="shared" si="0"/>
        <v>HARB/23A/NB2S04</v>
      </c>
      <c r="B15" s="39" t="str">
        <f>'(01)'!B15</f>
        <v>regent court</v>
      </c>
      <c r="C15" s="28">
        <f>'(04)'!E15</f>
        <v>0.68263888888888891</v>
      </c>
      <c r="D15" s="33">
        <f>'(04)'!F15</f>
        <v>45048</v>
      </c>
      <c r="E15" s="28">
        <v>0.55972222222222223</v>
      </c>
      <c r="F15" s="33">
        <v>45079</v>
      </c>
      <c r="G15" s="65">
        <f t="shared" ca="1" si="2"/>
        <v>741.05</v>
      </c>
      <c r="H15" s="30">
        <v>29.4</v>
      </c>
      <c r="I15" s="39"/>
      <c r="J15" s="59" t="s">
        <v>33</v>
      </c>
      <c r="K15" s="15" t="str">
        <f t="shared" si="1"/>
        <v>HARB/23A/NB2S</v>
      </c>
    </row>
    <row r="16" spans="1:12" s="15" customFormat="1" ht="24" customHeight="1" thickBot="1">
      <c r="A16" s="57" t="str">
        <f t="shared" si="0"/>
        <v>HARB/23A/NB2S05</v>
      </c>
      <c r="B16" s="39" t="str">
        <f>'(01)'!B16</f>
        <v>26 Market Street Lutterworth</v>
      </c>
      <c r="C16" s="28">
        <f>'(04)'!E16</f>
        <v>0.67638888888888893</v>
      </c>
      <c r="D16" s="33">
        <f>'(04)'!F16</f>
        <v>45048</v>
      </c>
      <c r="E16" s="28">
        <v>0.55694444444444446</v>
      </c>
      <c r="F16" s="33">
        <v>45079</v>
      </c>
      <c r="G16" s="65">
        <f t="shared" ca="1" si="2"/>
        <v>741.13</v>
      </c>
      <c r="H16" s="30">
        <v>16.3</v>
      </c>
      <c r="I16" s="39"/>
      <c r="J16" s="59" t="s">
        <v>35</v>
      </c>
      <c r="K16" s="15" t="str">
        <f t="shared" si="1"/>
        <v>HARB/23A/NB2S</v>
      </c>
      <c r="L16" s="30"/>
    </row>
    <row r="17" spans="1:12" s="15" customFormat="1" ht="24" customHeight="1" thickBot="1">
      <c r="A17" s="57" t="str">
        <f t="shared" si="0"/>
        <v>HARB/23A/NB2S06</v>
      </c>
      <c r="B17" s="39" t="str">
        <f>'(01)'!B17</f>
        <v>Homeside main street Theddingworth</v>
      </c>
      <c r="C17" s="28">
        <f>'(04)'!E17</f>
        <v>0.4375</v>
      </c>
      <c r="D17" s="33">
        <f>'(04)'!F17</f>
        <v>45049</v>
      </c>
      <c r="E17" s="28">
        <v>0.60625000000000007</v>
      </c>
      <c r="F17" s="33">
        <v>45079</v>
      </c>
      <c r="G17" s="65">
        <f t="shared" ca="1" si="2"/>
        <v>724.05</v>
      </c>
      <c r="H17" s="30">
        <v>17.2</v>
      </c>
      <c r="I17" s="39"/>
      <c r="J17" s="59" t="s">
        <v>37</v>
      </c>
      <c r="K17" s="15" t="str">
        <f t="shared" si="1"/>
        <v>HARB/23A/NB2S</v>
      </c>
    </row>
    <row r="18" spans="1:12" s="15" customFormat="1" ht="24" customHeight="1" thickBot="1">
      <c r="A18" s="57" t="str">
        <f t="shared" si="0"/>
        <v>HARB/23A/NB2S07</v>
      </c>
      <c r="B18" s="39" t="str">
        <f>'(01)'!B18</f>
        <v>17 Rugby road Lutterworth</v>
      </c>
      <c r="C18" s="28">
        <f>'(04)'!E18</f>
        <v>0.68402777777777779</v>
      </c>
      <c r="D18" s="33">
        <f>'(04)'!F18</f>
        <v>45048</v>
      </c>
      <c r="E18" s="28">
        <v>0.56527777777777777</v>
      </c>
      <c r="F18" s="33">
        <v>45079</v>
      </c>
      <c r="G18" s="65">
        <f t="shared" ca="1" si="2"/>
        <v>741.15</v>
      </c>
      <c r="H18" s="30">
        <v>24</v>
      </c>
      <c r="I18" s="39"/>
      <c r="J18" s="59" t="s">
        <v>39</v>
      </c>
      <c r="K18" s="15" t="str">
        <f t="shared" si="1"/>
        <v>HARB/23A/NB2S</v>
      </c>
    </row>
    <row r="19" spans="1:12" s="15" customFormat="1" ht="24" customHeight="1" thickBot="1">
      <c r="A19" s="57" t="str">
        <f t="shared" si="0"/>
        <v>HARB/23A/NB2S08</v>
      </c>
      <c r="B19" s="39" t="str">
        <f>'(01)'!B19</f>
        <v xml:space="preserve">69 leicester road Kibworth </v>
      </c>
      <c r="C19" s="28">
        <f>'(04)'!E19</f>
        <v>0.57013888888888886</v>
      </c>
      <c r="D19" s="33">
        <f>'(04)'!F19</f>
        <v>45048</v>
      </c>
      <c r="E19" s="28">
        <v>0.45</v>
      </c>
      <c r="F19" s="33">
        <v>45079</v>
      </c>
      <c r="G19" s="65">
        <f t="shared" ca="1" si="2"/>
        <v>741.12</v>
      </c>
      <c r="H19" s="30">
        <v>24.3</v>
      </c>
      <c r="I19" s="39"/>
      <c r="J19" s="59" t="s">
        <v>41</v>
      </c>
      <c r="K19" s="15" t="str">
        <f t="shared" si="1"/>
        <v>HARB/23A/NB2S</v>
      </c>
    </row>
    <row r="20" spans="1:12" s="15" customFormat="1" ht="24" customHeight="1" thickBot="1">
      <c r="A20" s="57" t="str">
        <f t="shared" si="0"/>
        <v>HARB/23A/NB2S09</v>
      </c>
      <c r="B20" s="39" t="str">
        <f>'(01)'!B20</f>
        <v>77 leicester road</v>
      </c>
      <c r="C20" s="28">
        <f>'(04)'!E20</f>
        <v>0.69513888888888886</v>
      </c>
      <c r="D20" s="33">
        <f>'(04)'!F20</f>
        <v>45048</v>
      </c>
      <c r="E20" s="28">
        <v>0.58333333333333337</v>
      </c>
      <c r="F20" s="33">
        <v>45079</v>
      </c>
      <c r="G20" s="65">
        <f t="shared" ca="1" si="2"/>
        <v>741.32</v>
      </c>
      <c r="H20" s="31">
        <v>14.8</v>
      </c>
      <c r="I20" s="39"/>
      <c r="J20" s="59" t="s">
        <v>43</v>
      </c>
      <c r="K20" s="15" t="str">
        <f t="shared" si="1"/>
        <v>HARB/23A/NB2S</v>
      </c>
    </row>
    <row r="21" spans="1:12" s="15" customFormat="1" ht="24" customHeight="1" thickTop="1" thickBot="1">
      <c r="A21" s="57" t="str">
        <f t="shared" si="0"/>
        <v>HARB/23A/NB2S10</v>
      </c>
      <c r="B21" s="39" t="str">
        <f>'(01)'!B21</f>
        <v>Day Nursery</v>
      </c>
      <c r="C21" s="28">
        <f>'(04)'!E21</f>
        <v>0.69930555555555562</v>
      </c>
      <c r="D21" s="33">
        <f>'(04)'!F21</f>
        <v>45048</v>
      </c>
      <c r="E21" s="28">
        <v>0.58680555555555558</v>
      </c>
      <c r="F21" s="33">
        <v>45079</v>
      </c>
      <c r="G21" s="65">
        <f t="shared" ca="1" si="2"/>
        <v>741.3</v>
      </c>
      <c r="H21" s="29"/>
      <c r="I21" s="39"/>
      <c r="J21" s="59" t="s">
        <v>45</v>
      </c>
      <c r="K21" s="15" t="str">
        <f t="shared" si="1"/>
        <v>HARB/23A/NB2S</v>
      </c>
    </row>
    <row r="22" spans="1:12" s="15" customFormat="1" ht="24" customHeight="1" thickBot="1">
      <c r="A22" s="57" t="str">
        <f t="shared" si="0"/>
        <v>HARB/23A/NB2S11</v>
      </c>
      <c r="B22" s="39" t="str">
        <f>'(01)'!B22</f>
        <v>A6 Kibworth</v>
      </c>
      <c r="C22" s="28">
        <f>'(04)'!E22</f>
        <v>0.56111111111111112</v>
      </c>
      <c r="D22" s="33">
        <f>'(04)'!F22</f>
        <v>45048</v>
      </c>
      <c r="E22" s="28">
        <v>0.43958333333333338</v>
      </c>
      <c r="F22" s="33">
        <v>45079</v>
      </c>
      <c r="G22" s="65">
        <f t="shared" ca="1" si="2"/>
        <v>741.08</v>
      </c>
      <c r="H22" s="30">
        <v>25</v>
      </c>
      <c r="I22" s="39"/>
      <c r="J22" s="59" t="s">
        <v>47</v>
      </c>
      <c r="K22" s="15" t="str">
        <f t="shared" si="1"/>
        <v>HARB/23A/NB2S</v>
      </c>
    </row>
    <row r="23" spans="1:12" s="15" customFormat="1" ht="24" customHeight="1" thickBot="1">
      <c r="A23" s="57" t="str">
        <f t="shared" si="0"/>
        <v>HARB/23A/NB2S12</v>
      </c>
      <c r="B23" s="39" t="str">
        <f>'(01)'!B23</f>
        <v xml:space="preserve">lamppost outside 78 leicester road kibworth </v>
      </c>
      <c r="C23" s="28">
        <f>'(04)'!E23</f>
        <v>0.56666666666666665</v>
      </c>
      <c r="D23" s="33">
        <f>'(04)'!F23</f>
        <v>45048</v>
      </c>
      <c r="E23" s="28">
        <v>0.4465277777777778</v>
      </c>
      <c r="F23" s="33">
        <v>45079</v>
      </c>
      <c r="G23" s="65">
        <f t="shared" ca="1" si="2"/>
        <v>741.12</v>
      </c>
      <c r="H23" s="30">
        <v>37.6</v>
      </c>
      <c r="I23" s="39"/>
      <c r="J23" s="59" t="s">
        <v>49</v>
      </c>
      <c r="K23" s="15" t="str">
        <f t="shared" si="1"/>
        <v>HARB/23A/NB2S</v>
      </c>
    </row>
    <row r="24" spans="1:12" s="15" customFormat="1" ht="24" customHeight="1" thickBot="1">
      <c r="A24" s="57" t="str">
        <f t="shared" si="0"/>
        <v>HARB/23A/NB2S13</v>
      </c>
      <c r="B24" s="39" t="str">
        <f>'(01)'!B24</f>
        <v>24 Rugby Road Lutterworth</v>
      </c>
      <c r="C24" s="28">
        <f>'(04)'!E24</f>
        <v>0.68333333333333324</v>
      </c>
      <c r="D24" s="33">
        <f>'(04)'!F24</f>
        <v>45048</v>
      </c>
      <c r="E24" s="28">
        <v>0.5625</v>
      </c>
      <c r="F24" s="33">
        <v>45079</v>
      </c>
      <c r="G24" s="65">
        <f t="shared" ca="1" si="2"/>
        <v>741.1</v>
      </c>
      <c r="H24" s="30">
        <v>30.4</v>
      </c>
      <c r="I24" s="39"/>
      <c r="J24" s="59" t="s">
        <v>51</v>
      </c>
      <c r="K24" s="15" t="str">
        <f t="shared" si="1"/>
        <v>HARB/23A/NB2S</v>
      </c>
    </row>
    <row r="25" spans="1:12" s="15" customFormat="1" ht="24" customHeight="1" thickBot="1">
      <c r="A25" s="57" t="str">
        <f t="shared" si="0"/>
        <v>HARB/23A/NB2S14</v>
      </c>
      <c r="B25" s="39" t="str">
        <f>'(01)'!B25</f>
        <v>sign outside 64 Leicester Road Kibworth</v>
      </c>
      <c r="C25" s="28">
        <f>'(04)'!E25</f>
        <v>0.56458333333333333</v>
      </c>
      <c r="D25" s="33">
        <f>'(04)'!F25</f>
        <v>45048</v>
      </c>
      <c r="E25" s="28">
        <v>0.44444444444444442</v>
      </c>
      <c r="F25" s="33">
        <v>45079</v>
      </c>
      <c r="G25" s="65">
        <f t="shared" ca="1" si="2"/>
        <v>741.12</v>
      </c>
      <c r="H25" s="30">
        <v>47.9</v>
      </c>
      <c r="I25" s="39"/>
      <c r="J25" s="59" t="s">
        <v>53</v>
      </c>
      <c r="K25" s="15" t="str">
        <f t="shared" si="1"/>
        <v>HARB/23A/NB2S</v>
      </c>
    </row>
    <row r="26" spans="1:12" s="15" customFormat="1" ht="24" customHeight="1" thickBot="1">
      <c r="A26" s="57" t="str">
        <f t="shared" si="0"/>
        <v>HARB/23A/NB2S15</v>
      </c>
      <c r="B26" s="39" t="str">
        <f>'(01)'!B26</f>
        <v xml:space="preserve">signpost just north of 11 Leicester road Kibworth </v>
      </c>
      <c r="C26" s="28">
        <f>'(04)'!E26</f>
        <v>0.55694444444444446</v>
      </c>
      <c r="D26" s="33">
        <f>'(04)'!F26</f>
        <v>45048</v>
      </c>
      <c r="E26" s="28">
        <v>0.4375</v>
      </c>
      <c r="F26" s="33">
        <v>45079</v>
      </c>
      <c r="G26" s="65">
        <f t="shared" ca="1" si="2"/>
        <v>741.13</v>
      </c>
      <c r="H26" s="30">
        <v>31.9</v>
      </c>
      <c r="I26" s="39"/>
      <c r="J26" s="59" t="s">
        <v>55</v>
      </c>
      <c r="K26" s="15" t="str">
        <f t="shared" si="1"/>
        <v>HARB/23A/NB2S</v>
      </c>
    </row>
    <row r="27" spans="1:12" s="15" customFormat="1" ht="24" customHeight="1" thickBot="1">
      <c r="A27" s="57" t="str">
        <f t="shared" si="0"/>
        <v>HARB/23A/NB2S16</v>
      </c>
      <c r="B27" s="39" t="str">
        <f>'(01)'!B27</f>
        <v xml:space="preserve">pizza Express st marys road </v>
      </c>
      <c r="C27" s="28">
        <f>'(04)'!E27</f>
        <v>0.45763888888888887</v>
      </c>
      <c r="D27" s="33">
        <f>'(04)'!F27</f>
        <v>45049</v>
      </c>
      <c r="E27" s="28">
        <v>0.62430555555555556</v>
      </c>
      <c r="F27" s="33">
        <v>45079</v>
      </c>
      <c r="G27" s="65">
        <f t="shared" ca="1" si="2"/>
        <v>724</v>
      </c>
      <c r="H27" s="30">
        <v>22.2</v>
      </c>
      <c r="I27" s="39"/>
      <c r="J27" s="59" t="s">
        <v>57</v>
      </c>
      <c r="K27" s="15" t="str">
        <f t="shared" si="1"/>
        <v>HARB/23A/NB2S</v>
      </c>
    </row>
    <row r="28" spans="1:12" s="15" customFormat="1" ht="24" customHeight="1" thickBot="1">
      <c r="A28" s="57" t="str">
        <f t="shared" si="0"/>
        <v>HARB/23A/NB2S17</v>
      </c>
      <c r="B28" s="39" t="str">
        <f>'(01)'!B28</f>
        <v>Jazz Hair</v>
      </c>
      <c r="C28" s="28">
        <f>'(04)'!E28</f>
        <v>0.68055555555555547</v>
      </c>
      <c r="D28" s="33">
        <f>'(04)'!F28</f>
        <v>45048</v>
      </c>
      <c r="E28" s="28">
        <v>0.56736111111111109</v>
      </c>
      <c r="F28" s="33">
        <v>45079</v>
      </c>
      <c r="G28" s="65">
        <f t="shared" ca="1" si="2"/>
        <v>741.28</v>
      </c>
      <c r="H28" s="30">
        <v>26.6</v>
      </c>
      <c r="I28" s="39" t="s">
        <v>103</v>
      </c>
      <c r="J28" s="59" t="s">
        <v>59</v>
      </c>
      <c r="K28" s="15" t="str">
        <f t="shared" si="1"/>
        <v>HARB/23A/NB2S</v>
      </c>
    </row>
    <row r="29" spans="1:12" s="15" customFormat="1" ht="24" customHeight="1" thickBot="1">
      <c r="A29" s="60" t="str">
        <f t="shared" si="0"/>
        <v>HARB/23A/NB2S18</v>
      </c>
      <c r="B29" s="39" t="str">
        <f>'(01)'!B29</f>
        <v>Spencerdene main street theddingworth</v>
      </c>
      <c r="C29" s="28">
        <f>'(04)'!E29</f>
        <v>0.43888888888888888</v>
      </c>
      <c r="D29" s="33">
        <f>'(04)'!F29</f>
        <v>45049</v>
      </c>
      <c r="E29" s="28">
        <v>0.60833333333333328</v>
      </c>
      <c r="F29" s="33">
        <v>45079</v>
      </c>
      <c r="G29" s="65">
        <f t="shared" ca="1" si="2"/>
        <v>724.07</v>
      </c>
      <c r="H29" s="31">
        <v>14.8</v>
      </c>
      <c r="I29" s="39"/>
      <c r="J29" s="59" t="s">
        <v>61</v>
      </c>
      <c r="K29" s="15" t="str">
        <f t="shared" si="1"/>
        <v>HARB/23A/NB2S</v>
      </c>
    </row>
    <row r="30" spans="1:12" s="15" customFormat="1" ht="24" customHeight="1" thickTop="1" thickBot="1">
      <c r="A30" s="60" t="str">
        <f t="shared" si="0"/>
        <v>HARB/23A/NB2S19</v>
      </c>
      <c r="B30" s="39" t="str">
        <f>'(01)'!B30</f>
        <v xml:space="preserve">Alma House, Watling Street Claybrooke Parva </v>
      </c>
      <c r="C30" s="28">
        <f>'(04)'!E30</f>
        <v>0.65972222222222221</v>
      </c>
      <c r="D30" s="33">
        <f>'(04)'!F30</f>
        <v>45048</v>
      </c>
      <c r="E30" s="28">
        <v>0.52569444444444446</v>
      </c>
      <c r="F30" s="33">
        <v>45079</v>
      </c>
      <c r="G30" s="65">
        <f ca="1">IF(ISBLANK(E30),ROUND(((NOW())-($C30+$D30))*24,2),ROUND((($E30+F30)-($C30+$D30))*24,2))</f>
        <v>740.78</v>
      </c>
      <c r="H30" s="29">
        <v>22.1</v>
      </c>
      <c r="I30" s="39"/>
      <c r="J30" s="59" t="s">
        <v>63</v>
      </c>
      <c r="K30" s="15" t="str">
        <f t="shared" si="1"/>
        <v>HARB/23A/NB2S</v>
      </c>
    </row>
    <row r="31" spans="1:12" s="15" customFormat="1" ht="24" customHeight="1" thickBot="1">
      <c r="A31" s="60" t="str">
        <f t="shared" si="0"/>
        <v>HARB/23A/NB2S20</v>
      </c>
      <c r="B31" s="39" t="str">
        <f>'(01)'!B31</f>
        <v>sign post outside White House Farm Watling street</v>
      </c>
      <c r="C31" s="28">
        <f>'(04)'!E31</f>
        <v>0.66180555555555554</v>
      </c>
      <c r="D31" s="33">
        <f>'(04)'!F31</f>
        <v>45048</v>
      </c>
      <c r="E31" s="28">
        <v>0.52777777777777779</v>
      </c>
      <c r="F31" s="33">
        <v>45079</v>
      </c>
      <c r="G31" s="65">
        <f ca="1">IF(ISBLANK(E31),ROUND(((NOW())-($C31+$D31))*24,2),ROUND((($E31+F31)-($C31+$D31))*24,2))</f>
        <v>740.78</v>
      </c>
      <c r="H31" s="30">
        <v>18.3</v>
      </c>
      <c r="I31" s="39"/>
      <c r="J31" s="59" t="s">
        <v>65</v>
      </c>
      <c r="K31" s="15" t="str">
        <f t="shared" si="1"/>
        <v>HARB/23A/NB2S</v>
      </c>
    </row>
    <row r="32" spans="1:12" s="15" customFormat="1" ht="24" customHeight="1" thickBot="1">
      <c r="A32" s="60" t="str">
        <f t="shared" si="0"/>
        <v>HARB/23A/NB2S21</v>
      </c>
      <c r="B32" s="39" t="str">
        <f>'(01)'!B32</f>
        <v>coach and horse kibworth</v>
      </c>
      <c r="C32" s="28">
        <f>'(04)'!E32</f>
        <v>0.55763888888888891</v>
      </c>
      <c r="D32" s="33">
        <f>'(04)'!F32</f>
        <v>45048</v>
      </c>
      <c r="E32" s="28">
        <v>0.44166666666666665</v>
      </c>
      <c r="F32" s="33">
        <v>45079</v>
      </c>
      <c r="G32" s="65">
        <f t="shared" ref="G32:G45" ca="1" si="3">IF(ISBLANK(E32),ROUND(((NOW())-($C32+$D32))*24,2),ROUND((($E32+F32)-($C32+$D32))*24,2))</f>
        <v>741.22</v>
      </c>
      <c r="H32" s="30">
        <v>14.9</v>
      </c>
      <c r="I32" s="39"/>
      <c r="J32" s="59" t="s">
        <v>67</v>
      </c>
      <c r="K32" s="15" t="str">
        <f t="shared" si="1"/>
        <v>HARB/23A/NB2S</v>
      </c>
      <c r="L32" s="30"/>
    </row>
    <row r="33" spans="1:12" s="15" customFormat="1" ht="24" customHeight="1" thickBot="1">
      <c r="A33" s="60" t="str">
        <f t="shared" si="0"/>
        <v>HARB/23A/NB2S22</v>
      </c>
      <c r="B33" s="39" t="str">
        <f>'(01)'!B33</f>
        <v>lamppost 29 church road kibworth</v>
      </c>
      <c r="C33" s="28">
        <f>'(04)'!E33</f>
        <v>0.55902777777777779</v>
      </c>
      <c r="D33" s="33">
        <f>'(04)'!F33</f>
        <v>45048</v>
      </c>
      <c r="E33" s="28">
        <v>0.44027777777777777</v>
      </c>
      <c r="F33" s="33">
        <v>45079</v>
      </c>
      <c r="G33" s="65">
        <f t="shared" ca="1" si="3"/>
        <v>741.15</v>
      </c>
      <c r="H33" s="30">
        <v>13.5</v>
      </c>
      <c r="I33" s="46"/>
      <c r="J33" s="59" t="s">
        <v>69</v>
      </c>
      <c r="K33" s="15" t="str">
        <f t="shared" si="1"/>
        <v>HARB/23A/NB2S</v>
      </c>
      <c r="L33" s="30"/>
    </row>
    <row r="34" spans="1:12" s="15" customFormat="1" ht="24" customHeight="1" thickBot="1">
      <c r="A34" s="60" t="str">
        <f t="shared" si="0"/>
        <v>HARB/23A/NB2S23</v>
      </c>
      <c r="B34" s="39" t="str">
        <f>'(01)'!B34</f>
        <v>106 main street kibworth</v>
      </c>
      <c r="C34" s="28">
        <f>'(04)'!E34</f>
        <v>0.56805555555555554</v>
      </c>
      <c r="D34" s="33">
        <f>'(04)'!F34</f>
        <v>45048</v>
      </c>
      <c r="E34" s="28">
        <v>0.44861111111111113</v>
      </c>
      <c r="F34" s="33">
        <v>45079</v>
      </c>
      <c r="G34" s="65">
        <f t="shared" ca="1" si="3"/>
        <v>741.13</v>
      </c>
      <c r="H34" s="30">
        <v>17.600000000000001</v>
      </c>
      <c r="I34" s="46"/>
      <c r="J34" s="59" t="s">
        <v>71</v>
      </c>
      <c r="K34" s="15" t="str">
        <f t="shared" si="1"/>
        <v>HARB/23A/NB2S</v>
      </c>
    </row>
    <row r="35" spans="1:12" s="15" customFormat="1" ht="24" customHeight="1" thickBot="1">
      <c r="A35" s="60" t="str">
        <f>TEXT(K35&amp;(J35),0)</f>
        <v>HARB/23A/NB2S24</v>
      </c>
      <c r="B35" s="39" t="str">
        <f>'(01)'!B35</f>
        <v>lampost outside 52 Leicester Road</v>
      </c>
      <c r="C35" s="28">
        <f>'(04)'!E35</f>
        <v>0.54652777777777783</v>
      </c>
      <c r="D35" s="33">
        <f>'(04)'!F35</f>
        <v>45048</v>
      </c>
      <c r="E35" s="28">
        <v>0.43194444444444446</v>
      </c>
      <c r="F35" s="33">
        <v>45079</v>
      </c>
      <c r="G35" s="65">
        <f t="shared" ca="1" si="3"/>
        <v>741.25</v>
      </c>
      <c r="H35" s="30">
        <v>13.7</v>
      </c>
      <c r="I35" s="46"/>
      <c r="J35" s="59" t="s">
        <v>73</v>
      </c>
      <c r="K35" s="15" t="str">
        <f t="shared" si="1"/>
        <v>HARB/23A/NB2S</v>
      </c>
    </row>
    <row r="36" spans="1:12" s="15" customFormat="1" ht="24" customHeight="1" thickBot="1">
      <c r="A36" s="60" t="str">
        <f t="shared" ref="A36:A45" si="4">TEXT(K36&amp;(J36),0)</f>
        <v>HARB/23A/NB2S25</v>
      </c>
      <c r="B36" s="39" t="str">
        <f>'(01)'!B36</f>
        <v xml:space="preserve">road sign on leicester road, rear of 9 Milestone Close </v>
      </c>
      <c r="C36" s="28">
        <f>'(04)'!E36</f>
        <v>0.54791666666666672</v>
      </c>
      <c r="D36" s="33">
        <f>'(04)'!F36</f>
        <v>45048</v>
      </c>
      <c r="E36" s="28">
        <v>0.43263888888888885</v>
      </c>
      <c r="F36" s="33">
        <v>45079</v>
      </c>
      <c r="G36" s="65">
        <f t="shared" ca="1" si="3"/>
        <v>741.23</v>
      </c>
      <c r="H36" s="30"/>
      <c r="I36" s="46"/>
      <c r="J36" s="59" t="s">
        <v>75</v>
      </c>
      <c r="K36" s="15" t="str">
        <f t="shared" si="1"/>
        <v>HARB/23A/NB2S</v>
      </c>
    </row>
    <row r="37" spans="1:12" s="15" customFormat="1" ht="24" customHeight="1" thickBot="1">
      <c r="A37" s="60" t="str">
        <f t="shared" si="4"/>
        <v>HARB/23A/NB2S26</v>
      </c>
      <c r="B37" s="39" t="str">
        <f>'(01)'!B37</f>
        <v>3 dunton road BA</v>
      </c>
      <c r="C37" s="28">
        <f>'(04)'!E37</f>
        <v>0.6430555555555556</v>
      </c>
      <c r="D37" s="33">
        <f>'(04)'!F37</f>
        <v>45048</v>
      </c>
      <c r="E37" s="28">
        <v>0.5131944444444444</v>
      </c>
      <c r="F37" s="33">
        <v>45079</v>
      </c>
      <c r="G37" s="65">
        <f t="shared" ca="1" si="3"/>
        <v>740.88</v>
      </c>
      <c r="H37" s="30">
        <v>18.399999999999999</v>
      </c>
      <c r="I37" s="46"/>
      <c r="J37" s="59" t="s">
        <v>77</v>
      </c>
      <c r="K37" s="15" t="str">
        <f t="shared" si="1"/>
        <v>HARB/23A/NB2S</v>
      </c>
    </row>
    <row r="38" spans="1:12" s="15" customFormat="1" ht="24" customHeight="1" thickBot="1">
      <c r="A38" s="60" t="str">
        <f t="shared" si="4"/>
        <v>HARB/23A/NB2S27</v>
      </c>
      <c r="B38" s="39" t="str">
        <f>'(01)'!B38</f>
        <v>16 Main Street, BA (on wooden pole outside the shop)</v>
      </c>
      <c r="C38" s="28">
        <f>'(04)'!E38</f>
        <v>0.65</v>
      </c>
      <c r="D38" s="33">
        <f>'(04)'!F38</f>
        <v>45048</v>
      </c>
      <c r="E38" s="28">
        <v>0.51736111111111105</v>
      </c>
      <c r="F38" s="33">
        <v>45079</v>
      </c>
      <c r="G38" s="65">
        <f t="shared" ca="1" si="3"/>
        <v>740.82</v>
      </c>
      <c r="H38" s="31"/>
      <c r="I38" s="46"/>
      <c r="J38" s="59" t="s">
        <v>79</v>
      </c>
      <c r="K38" s="15" t="str">
        <f t="shared" si="1"/>
        <v>HARB/23A/NB2S</v>
      </c>
    </row>
    <row r="39" spans="1:12" s="15" customFormat="1" ht="24" customHeight="1" thickTop="1" thickBot="1">
      <c r="A39" s="60" t="str">
        <f t="shared" si="4"/>
        <v>HARB/23A/NB2S28</v>
      </c>
      <c r="B39" s="39" t="str">
        <f>'(01)'!B39</f>
        <v>lampost est of 5 Lutterworth road Walcote</v>
      </c>
      <c r="C39" s="28">
        <f>'(04)'!E39</f>
        <v>0.42638888888888887</v>
      </c>
      <c r="D39" s="33">
        <f>'(04)'!F39</f>
        <v>45049</v>
      </c>
      <c r="E39" s="28">
        <v>0.59513888888888888</v>
      </c>
      <c r="F39" s="33">
        <v>45079</v>
      </c>
      <c r="G39" s="65">
        <f t="shared" ca="1" si="3"/>
        <v>724.05</v>
      </c>
      <c r="H39" s="29">
        <v>14.9</v>
      </c>
      <c r="I39" s="46"/>
      <c r="J39" s="59" t="s">
        <v>81</v>
      </c>
      <c r="K39" s="15" t="str">
        <f t="shared" si="1"/>
        <v>HARB/23A/NB2S</v>
      </c>
    </row>
    <row r="40" spans="1:12" s="15" customFormat="1" ht="35.25" customHeight="1" thickBot="1">
      <c r="A40" s="60" t="str">
        <f t="shared" si="4"/>
        <v>HARB/23A/NB2S29</v>
      </c>
      <c r="B40" s="39" t="str">
        <f>'(01)'!B40</f>
        <v>sw junction welland park road and northamton road MH</v>
      </c>
      <c r="C40" s="28">
        <f>'(04)'!E40</f>
        <v>0.46458333333333335</v>
      </c>
      <c r="D40" s="33">
        <f>'(04)'!F40</f>
        <v>45049</v>
      </c>
      <c r="E40" s="28">
        <v>0.62986111111111109</v>
      </c>
      <c r="F40" s="33">
        <v>45079</v>
      </c>
      <c r="G40" s="65">
        <f t="shared" ca="1" si="3"/>
        <v>723.97</v>
      </c>
      <c r="H40" s="30">
        <v>29.5</v>
      </c>
      <c r="I40" s="46"/>
      <c r="J40" s="59" t="s">
        <v>83</v>
      </c>
      <c r="K40" s="15" t="str">
        <f t="shared" si="1"/>
        <v>HARB/23A/NB2S</v>
      </c>
    </row>
    <row r="41" spans="1:12" s="15" customFormat="1" ht="24" customHeight="1" thickBot="1">
      <c r="A41" s="60" t="str">
        <f t="shared" si="4"/>
        <v>HARB/23A/NB2S30</v>
      </c>
      <c r="B41" s="39" t="str">
        <f>'(01)'!B41</f>
        <v>53 northamton road MH</v>
      </c>
      <c r="C41" s="28">
        <f>'(04)'!E41</f>
        <v>0.46388888888888885</v>
      </c>
      <c r="D41" s="33">
        <f>'(04)'!F41</f>
        <v>45049</v>
      </c>
      <c r="E41" s="28">
        <v>0.62916666666666665</v>
      </c>
      <c r="F41" s="33">
        <v>45079</v>
      </c>
      <c r="G41" s="65">
        <f t="shared" ca="1" si="3"/>
        <v>723.97</v>
      </c>
      <c r="H41" s="30">
        <v>27.6</v>
      </c>
      <c r="I41" s="46"/>
      <c r="J41" s="59" t="s">
        <v>85</v>
      </c>
      <c r="K41" s="15" t="str">
        <f t="shared" si="1"/>
        <v>HARB/23A/NB2S</v>
      </c>
    </row>
    <row r="42" spans="1:12" s="15" customFormat="1" ht="24" customHeight="1" thickBot="1">
      <c r="A42" s="60" t="str">
        <f t="shared" si="4"/>
        <v>HARB/23A/NB2S31</v>
      </c>
      <c r="B42" s="39" t="str">
        <f>'(01)'!B42</f>
        <v>7 leicester road MH</v>
      </c>
      <c r="C42" s="28">
        <f>'(04)'!E42</f>
        <v>0.47013888888888888</v>
      </c>
      <c r="D42" s="33">
        <f>'(04)'!F42</f>
        <v>45049</v>
      </c>
      <c r="E42" s="28">
        <v>0.63611111111111118</v>
      </c>
      <c r="F42" s="33">
        <v>45079</v>
      </c>
      <c r="G42" s="65">
        <f t="shared" ca="1" si="3"/>
        <v>723.98</v>
      </c>
      <c r="H42" s="30">
        <v>23.6</v>
      </c>
      <c r="I42" s="46"/>
      <c r="J42" s="59" t="s">
        <v>87</v>
      </c>
      <c r="K42" s="15" t="str">
        <f t="shared" si="1"/>
        <v>HARB/23A/NB2S</v>
      </c>
    </row>
    <row r="43" spans="1:12" s="15" customFormat="1" ht="24" customHeight="1" thickBot="1">
      <c r="A43" s="60" t="str">
        <f t="shared" si="4"/>
        <v>HARB/23A/NB2S32</v>
      </c>
      <c r="B43" s="39" t="str">
        <f>'(01)'!B43</f>
        <v>lamppost outside 12 Springfield Street MH</v>
      </c>
      <c r="C43" s="28">
        <f>'(04)'!E43</f>
        <v>0.46180555555555558</v>
      </c>
      <c r="D43" s="33">
        <f>'(04)'!F43</f>
        <v>45049</v>
      </c>
      <c r="E43" s="28">
        <v>0.62847222222222221</v>
      </c>
      <c r="F43" s="33">
        <v>45079</v>
      </c>
      <c r="G43" s="65">
        <f t="shared" ca="1" si="3"/>
        <v>724</v>
      </c>
      <c r="H43" s="30">
        <v>21.4</v>
      </c>
      <c r="I43" s="46"/>
      <c r="J43" s="59" t="s">
        <v>89</v>
      </c>
      <c r="K43" s="15" t="str">
        <f t="shared" si="1"/>
        <v>HARB/23A/NB2S</v>
      </c>
    </row>
    <row r="44" spans="1:12" s="15" customFormat="1" ht="26.25" thickBot="1">
      <c r="A44" s="60" t="str">
        <f t="shared" si="4"/>
        <v>HARB/23A/NB2S33</v>
      </c>
      <c r="B44" s="39" t="str">
        <f>'(03)'!B44</f>
        <v xml:space="preserve">lamppost carpark adj Fleckney Fish bar, High street </v>
      </c>
      <c r="C44" s="28">
        <f>'(04)'!E44</f>
        <v>0.59722222222222221</v>
      </c>
      <c r="D44" s="33">
        <f>'(04)'!F44</f>
        <v>45048</v>
      </c>
      <c r="E44" s="28">
        <v>0.46388888888888885</v>
      </c>
      <c r="F44" s="33">
        <v>45079</v>
      </c>
      <c r="G44" s="65">
        <f t="shared" ca="1" si="3"/>
        <v>740.8</v>
      </c>
      <c r="H44" s="30">
        <v>13</v>
      </c>
      <c r="I44" s="46"/>
      <c r="J44" s="59" t="s">
        <v>91</v>
      </c>
      <c r="K44" s="15" t="str">
        <f t="shared" si="1"/>
        <v>HARB/23A/NB2S</v>
      </c>
    </row>
    <row r="45" spans="1:12" s="15" customFormat="1" ht="30" customHeight="1" thickBot="1">
      <c r="A45" s="60" t="str">
        <f t="shared" si="4"/>
        <v>HARB/23A/NB2S34</v>
      </c>
      <c r="B45" s="39" t="str">
        <f>'(03)'!B45</f>
        <v>lamppost outside thurnby memorial hall, main street, bushby</v>
      </c>
      <c r="C45" s="28">
        <f>'(04)'!E45</f>
        <v>0.61458333333333337</v>
      </c>
      <c r="D45" s="33">
        <f>'(04)'!F45</f>
        <v>45048</v>
      </c>
      <c r="E45" s="28">
        <v>0.48333333333333334</v>
      </c>
      <c r="F45" s="33">
        <v>45079</v>
      </c>
      <c r="G45" s="65">
        <f t="shared" ca="1" si="3"/>
        <v>740.85</v>
      </c>
      <c r="H45" s="30">
        <v>10.7</v>
      </c>
      <c r="I45" s="46"/>
      <c r="J45" s="59" t="s">
        <v>93</v>
      </c>
      <c r="K45" s="15" t="str">
        <f t="shared" si="1"/>
        <v>HARB/23A/NB2S</v>
      </c>
    </row>
    <row r="46" spans="1:12" s="15" customFormat="1" ht="165" customHeight="1">
      <c r="A46" s="19"/>
      <c r="B46" s="19"/>
      <c r="C46" s="19"/>
      <c r="D46" s="19"/>
      <c r="E46" s="19"/>
      <c r="F46" s="19"/>
      <c r="G46" s="19"/>
      <c r="H46" s="35"/>
      <c r="I46" s="35"/>
    </row>
    <row r="47" spans="1:12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2" s="15" customFormat="1" ht="15" customHeight="1">
      <c r="A48" s="19"/>
      <c r="B48" s="144" t="str">
        <f>'(04)'!B48:E56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>
      <c r="B52" s="144"/>
      <c r="C52" s="144"/>
      <c r="D52" s="144"/>
      <c r="E52" s="144"/>
      <c r="H52" s="35"/>
      <c r="I52" s="35"/>
    </row>
    <row r="53" spans="1:9" s="15" customForma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="14" customFormat="1" hidden="1"/>
    <row r="82" s="14" customFormat="1" hidden="1"/>
    <row r="83" s="14" customFormat="1" hidden="1"/>
    <row r="84" s="14" customFormat="1" hidden="1"/>
    <row r="85" s="14" customFormat="1" hidden="1"/>
    <row r="86" s="14" customFormat="1" hidden="1"/>
    <row r="87" s="14" customFormat="1" hidden="1"/>
    <row r="88" s="14" customFormat="1" ht="15" customHeight="1"/>
  </sheetData>
  <mergeCells count="24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I9:I11"/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</mergeCells>
  <phoneticPr fontId="0" type="noConversion"/>
  <pageMargins left="0.19685039370078741" right="0.19685039370078741" top="0.31496062992125984" bottom="0.51181102362204722" header="0.51181102362204722" footer="0.51181102362204722"/>
  <pageSetup paperSize="9" orientation="portrait" r:id="rId1"/>
  <headerFooter alignWithMargins="0"/>
  <rowBreaks count="1" manualBreakCount="1">
    <brk id="45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88"/>
  <sheetViews>
    <sheetView topLeftCell="A13" zoomScaleNormal="100" zoomScaleSheetLayoutView="115" workbookViewId="0">
      <selection activeCell="H5" sqref="H5"/>
    </sheetView>
  </sheetViews>
  <sheetFormatPr defaultColWidth="15.5703125" defaultRowHeight="15" customHeight="1" zeroHeight="1"/>
  <cols>
    <col min="1" max="1" width="9.85546875" style="14" customWidth="1"/>
    <col min="2" max="2" width="19.28515625" style="14" customWidth="1"/>
    <col min="3" max="6" width="11.7109375" style="14" customWidth="1"/>
    <col min="7" max="7" width="11.85546875" style="14" customWidth="1"/>
    <col min="8" max="8" width="15.5703125" style="48"/>
    <col min="9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67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67"/>
      <c r="I2" s="54"/>
    </row>
    <row r="3" spans="1:11" ht="25.5" customHeight="1" thickBot="1">
      <c r="E3" s="137"/>
      <c r="F3" s="137"/>
      <c r="H3" s="67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67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67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67"/>
      <c r="I6" s="54"/>
    </row>
    <row r="7" spans="1:11" ht="17.25" customHeight="1" thickBot="1">
      <c r="A7" s="129" t="s">
        <v>10</v>
      </c>
      <c r="B7" s="130"/>
      <c r="C7" s="127">
        <f>'(05)'!C7+1</f>
        <v>3</v>
      </c>
      <c r="D7" s="127"/>
      <c r="E7" s="128" t="s">
        <v>11</v>
      </c>
      <c r="F7" s="128"/>
      <c r="G7" s="23" t="s">
        <v>104</v>
      </c>
      <c r="H7" s="67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67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9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60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8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HARB/23A/NB3S01</v>
      </c>
      <c r="B12" s="39" t="str">
        <f>'(01)'!B12</f>
        <v>6 The Terrace Rugby Road</v>
      </c>
      <c r="C12" s="28">
        <v>0.52569444444444446</v>
      </c>
      <c r="D12" s="33">
        <v>44721</v>
      </c>
      <c r="E12" s="28">
        <v>0.55208333333333337</v>
      </c>
      <c r="F12" s="33">
        <v>45112</v>
      </c>
      <c r="G12" s="65">
        <f ca="1">IF(ISBLANK(E12),ROUND(((NOW())-($C12+$D12))*24,2),ROUND((($E12+F12)-($C12+$D12))*24,2))</f>
        <v>9384.6299999999992</v>
      </c>
      <c r="H12" s="49">
        <v>24.2</v>
      </c>
      <c r="I12" s="39"/>
      <c r="J12" s="59" t="s">
        <v>27</v>
      </c>
      <c r="K12" s="15" t="str">
        <f t="shared" ref="K12:K45" si="1">TEXT("HARB/"&amp;$K$7&amp;"/NB"&amp;$C$7&amp;"S",0)</f>
        <v>HARB/23A/NB3S</v>
      </c>
    </row>
    <row r="13" spans="1:11" s="15" customFormat="1" ht="24" customHeight="1" thickBot="1">
      <c r="A13" s="57" t="str">
        <f t="shared" si="0"/>
        <v>HARB/23A/NB3S02</v>
      </c>
      <c r="B13" s="39" t="str">
        <f>'(01)'!B13</f>
        <v>Lut. Service Shop</v>
      </c>
      <c r="C13" s="28">
        <v>0.52986111111111112</v>
      </c>
      <c r="D13" s="33">
        <v>44721</v>
      </c>
      <c r="E13" s="28">
        <v>0.54513888888888895</v>
      </c>
      <c r="F13" s="33">
        <v>45112</v>
      </c>
      <c r="G13" s="65">
        <f t="shared" ref="G13:G29" ca="1" si="2">IF(ISBLANK(E13),ROUND(((NOW())-($C13+$D13))*24,2),ROUND((($E13+F13)-($C13+$D13))*24,2))</f>
        <v>9384.3700000000008</v>
      </c>
      <c r="H13" s="50">
        <v>42.7</v>
      </c>
      <c r="I13" s="39"/>
      <c r="J13" s="59" t="s">
        <v>29</v>
      </c>
      <c r="K13" s="15" t="str">
        <f t="shared" si="1"/>
        <v>HARB/23A/NB3S</v>
      </c>
    </row>
    <row r="14" spans="1:11" s="15" customFormat="1" ht="24" customHeight="1" thickBot="1">
      <c r="A14" s="57" t="str">
        <f t="shared" si="0"/>
        <v>HARB/23A/NB3S03</v>
      </c>
      <c r="B14" s="39" t="str">
        <f>'(01)'!B14</f>
        <v>40 regent street lutterworth</v>
      </c>
      <c r="C14" s="28">
        <v>0.5229166666666667</v>
      </c>
      <c r="D14" s="33">
        <v>44721</v>
      </c>
      <c r="E14" s="28">
        <v>0.54861111111111105</v>
      </c>
      <c r="F14" s="33">
        <v>45112</v>
      </c>
      <c r="G14" s="65">
        <f t="shared" ca="1" si="2"/>
        <v>9384.6200000000008</v>
      </c>
      <c r="H14" s="50">
        <v>14.5</v>
      </c>
      <c r="I14" s="39"/>
      <c r="J14" s="59" t="s">
        <v>31</v>
      </c>
      <c r="K14" s="15" t="str">
        <f t="shared" si="1"/>
        <v>HARB/23A/NB3S</v>
      </c>
    </row>
    <row r="15" spans="1:11" s="15" customFormat="1" ht="24" customHeight="1" thickBot="1">
      <c r="A15" s="57" t="str">
        <f t="shared" si="0"/>
        <v>HARB/23A/NB3S04</v>
      </c>
      <c r="B15" s="39" t="str">
        <f>'(01)'!B15</f>
        <v>regent court</v>
      </c>
      <c r="C15" s="28">
        <v>0.54652777777777783</v>
      </c>
      <c r="D15" s="33">
        <v>44721</v>
      </c>
      <c r="E15" s="28">
        <v>0.54722222222222217</v>
      </c>
      <c r="F15" s="33">
        <v>45112</v>
      </c>
      <c r="G15" s="65">
        <f t="shared" ca="1" si="2"/>
        <v>9384.02</v>
      </c>
      <c r="H15" s="50">
        <v>32.6</v>
      </c>
      <c r="I15" s="39"/>
      <c r="J15" s="59" t="s">
        <v>33</v>
      </c>
      <c r="K15" s="15" t="str">
        <f t="shared" si="1"/>
        <v>HARB/23A/NB3S</v>
      </c>
    </row>
    <row r="16" spans="1:11" s="15" customFormat="1" ht="24" customHeight="1" thickBot="1">
      <c r="A16" s="57" t="str">
        <f t="shared" si="0"/>
        <v>HARB/23A/NB3S05</v>
      </c>
      <c r="B16" s="39" t="str">
        <f>'(01)'!B16</f>
        <v>26 Market Street Lutterworth</v>
      </c>
      <c r="C16" s="28">
        <v>0.52916666666666667</v>
      </c>
      <c r="D16" s="33">
        <v>44721</v>
      </c>
      <c r="E16" s="28">
        <v>0.5444444444444444</v>
      </c>
      <c r="F16" s="33">
        <v>45112</v>
      </c>
      <c r="G16" s="65">
        <f t="shared" ca="1" si="2"/>
        <v>9384.3700000000008</v>
      </c>
      <c r="H16" s="50">
        <v>27.4</v>
      </c>
      <c r="I16" s="39"/>
      <c r="J16" s="59" t="s">
        <v>35</v>
      </c>
      <c r="K16" s="15" t="str">
        <f t="shared" si="1"/>
        <v>HARB/23A/NB3S</v>
      </c>
    </row>
    <row r="17" spans="1:11" s="15" customFormat="1" ht="24" customHeight="1" thickBot="1">
      <c r="A17" s="57" t="str">
        <f t="shared" si="0"/>
        <v>HARB/23A/NB3S06</v>
      </c>
      <c r="B17" s="39" t="str">
        <f>'(01)'!B17</f>
        <v>Homeside main street Theddingworth</v>
      </c>
      <c r="C17" s="28">
        <v>0.49513888888888885</v>
      </c>
      <c r="D17" s="33">
        <v>44721</v>
      </c>
      <c r="E17" s="28">
        <v>0.59097222222222223</v>
      </c>
      <c r="F17" s="33">
        <v>45112</v>
      </c>
      <c r="G17" s="65">
        <f t="shared" ca="1" si="2"/>
        <v>9386.2999999999993</v>
      </c>
      <c r="H17" s="50">
        <v>16.5</v>
      </c>
      <c r="I17" s="39"/>
      <c r="J17" s="59" t="s">
        <v>37</v>
      </c>
      <c r="K17" s="15" t="str">
        <f t="shared" si="1"/>
        <v>HARB/23A/NB3S</v>
      </c>
    </row>
    <row r="18" spans="1:11" s="15" customFormat="1" ht="24" customHeight="1" thickBot="1">
      <c r="A18" s="57" t="str">
        <f t="shared" si="0"/>
        <v>HARB/23A/NB3S07</v>
      </c>
      <c r="B18" s="39" t="str">
        <f>'(01)'!B18</f>
        <v>17 Rugby road Lutterworth</v>
      </c>
      <c r="C18" s="28">
        <v>0.52569444444444446</v>
      </c>
      <c r="D18" s="33">
        <v>44721</v>
      </c>
      <c r="E18" s="28">
        <v>0.55138888888888882</v>
      </c>
      <c r="F18" s="33">
        <v>45112</v>
      </c>
      <c r="G18" s="65">
        <f t="shared" ca="1" si="2"/>
        <v>9384.6200000000008</v>
      </c>
      <c r="H18" s="50"/>
      <c r="I18" s="39"/>
      <c r="J18" s="59" t="s">
        <v>39</v>
      </c>
      <c r="K18" s="15" t="str">
        <f t="shared" si="1"/>
        <v>HARB/23A/NB3S</v>
      </c>
    </row>
    <row r="19" spans="1:11" s="15" customFormat="1" ht="24" customHeight="1" thickBot="1">
      <c r="A19" s="57" t="str">
        <f t="shared" si="0"/>
        <v>HARB/23A/NB3S08</v>
      </c>
      <c r="B19" s="39" t="str">
        <f>'(01)'!B19</f>
        <v xml:space="preserve">69 leicester road Kibworth </v>
      </c>
      <c r="C19" s="28">
        <v>0.4465277777777778</v>
      </c>
      <c r="D19" s="33">
        <v>44721</v>
      </c>
      <c r="E19" s="28">
        <v>0.42638888888888887</v>
      </c>
      <c r="F19" s="33">
        <v>45112</v>
      </c>
      <c r="G19" s="65">
        <f t="shared" ca="1" si="2"/>
        <v>9383.52</v>
      </c>
      <c r="H19" s="50">
        <v>23.4</v>
      </c>
      <c r="I19" s="47"/>
      <c r="J19" s="59" t="s">
        <v>41</v>
      </c>
      <c r="K19" s="15" t="str">
        <f t="shared" si="1"/>
        <v>HARB/23A/NB3S</v>
      </c>
    </row>
    <row r="20" spans="1:11" s="15" customFormat="1" ht="24" customHeight="1" thickBot="1">
      <c r="A20" s="57" t="str">
        <f t="shared" si="0"/>
        <v>HARB/23A/NB3S09</v>
      </c>
      <c r="B20" s="39" t="str">
        <f>'(01)'!B20</f>
        <v>77 leicester road</v>
      </c>
      <c r="C20" s="28">
        <v>0.5493055555555556</v>
      </c>
      <c r="D20" s="33">
        <v>44721</v>
      </c>
      <c r="E20" s="28">
        <v>0.56597222222222221</v>
      </c>
      <c r="F20" s="33">
        <v>45112</v>
      </c>
      <c r="G20" s="65">
        <f t="shared" ca="1" si="2"/>
        <v>9384.4</v>
      </c>
      <c r="H20" s="51">
        <v>14.7</v>
      </c>
      <c r="I20" s="39"/>
      <c r="J20" s="59" t="s">
        <v>43</v>
      </c>
      <c r="K20" s="15" t="str">
        <f t="shared" si="1"/>
        <v>HARB/23A/NB3S</v>
      </c>
    </row>
    <row r="21" spans="1:11" s="15" customFormat="1" ht="24" customHeight="1" thickTop="1" thickBot="1">
      <c r="A21" s="57" t="str">
        <f t="shared" si="0"/>
        <v>HARB/23A/NB3S10</v>
      </c>
      <c r="B21" s="39" t="str">
        <f>'(01)'!B21</f>
        <v>Day Nursery</v>
      </c>
      <c r="C21" s="28">
        <v>0.54652777777777783</v>
      </c>
      <c r="D21" s="33">
        <v>44721</v>
      </c>
      <c r="E21" s="28">
        <v>0.5708333333333333</v>
      </c>
      <c r="F21" s="33">
        <v>45112</v>
      </c>
      <c r="G21" s="65">
        <f t="shared" ca="1" si="2"/>
        <v>9384.58</v>
      </c>
      <c r="H21" s="49"/>
      <c r="I21" s="39"/>
      <c r="J21" s="59" t="s">
        <v>45</v>
      </c>
      <c r="K21" s="15" t="str">
        <f t="shared" si="1"/>
        <v>HARB/23A/NB3S</v>
      </c>
    </row>
    <row r="22" spans="1:11" s="15" customFormat="1" ht="24" customHeight="1" thickBot="1">
      <c r="A22" s="57" t="str">
        <f t="shared" si="0"/>
        <v>HARB/23A/NB3S11</v>
      </c>
      <c r="B22" s="39" t="str">
        <f>'(01)'!B22</f>
        <v>A6 Kibworth</v>
      </c>
      <c r="C22" s="28">
        <v>0.4375</v>
      </c>
      <c r="D22" s="33">
        <v>44721</v>
      </c>
      <c r="E22" s="28">
        <v>0.41666666666666669</v>
      </c>
      <c r="F22" s="33">
        <v>45112</v>
      </c>
      <c r="G22" s="65">
        <f t="shared" ca="1" si="2"/>
        <v>9383.5</v>
      </c>
      <c r="H22" s="50">
        <v>25.6</v>
      </c>
      <c r="I22" s="39"/>
      <c r="J22" s="59" t="s">
        <v>47</v>
      </c>
      <c r="K22" s="15" t="str">
        <f t="shared" si="1"/>
        <v>HARB/23A/NB3S</v>
      </c>
    </row>
    <row r="23" spans="1:11" s="15" customFormat="1" ht="24" customHeight="1" thickBot="1">
      <c r="A23" s="57" t="str">
        <f t="shared" si="0"/>
        <v>HARB/23A/NB3S12</v>
      </c>
      <c r="B23" s="39" t="str">
        <f>'(01)'!B23</f>
        <v xml:space="preserve">lamppost outside 78 leicester road kibworth </v>
      </c>
      <c r="C23" s="28">
        <v>0.44513888888888892</v>
      </c>
      <c r="D23" s="33">
        <v>44721</v>
      </c>
      <c r="E23" s="28">
        <v>0.42430555555555555</v>
      </c>
      <c r="F23" s="33">
        <v>45112</v>
      </c>
      <c r="G23" s="65">
        <f t="shared" ca="1" si="2"/>
        <v>9383.5</v>
      </c>
      <c r="H23" s="50">
        <v>40.700000000000003</v>
      </c>
      <c r="I23" s="39"/>
      <c r="J23" s="59" t="s">
        <v>49</v>
      </c>
      <c r="K23" s="15" t="str">
        <f t="shared" si="1"/>
        <v>HARB/23A/NB3S</v>
      </c>
    </row>
    <row r="24" spans="1:11" s="15" customFormat="1" ht="26.25" thickBot="1">
      <c r="A24" s="57" t="str">
        <f t="shared" si="0"/>
        <v>HARB/23A/NB3S13</v>
      </c>
      <c r="B24" s="39" t="str">
        <f>'(01)'!B24</f>
        <v>24 Rugby Road Lutterworth</v>
      </c>
      <c r="C24" s="28">
        <v>0.52430555555555558</v>
      </c>
      <c r="D24" s="33">
        <v>44721</v>
      </c>
      <c r="E24" s="28">
        <v>0.54999999999999993</v>
      </c>
      <c r="F24" s="33">
        <v>45112</v>
      </c>
      <c r="G24" s="65">
        <f t="shared" ca="1" si="2"/>
        <v>9384.6200000000008</v>
      </c>
      <c r="H24" s="50">
        <v>33.1</v>
      </c>
      <c r="I24" s="39"/>
      <c r="J24" s="59" t="s">
        <v>51</v>
      </c>
      <c r="K24" s="15" t="str">
        <f t="shared" si="1"/>
        <v>HARB/23A/NB3S</v>
      </c>
    </row>
    <row r="25" spans="1:11" s="15" customFormat="1" ht="24" customHeight="1" thickBot="1">
      <c r="A25" s="57" t="str">
        <f t="shared" si="0"/>
        <v>HARB/23A/NB3S14</v>
      </c>
      <c r="B25" s="39" t="str">
        <f>'(01)'!B25</f>
        <v>sign outside 64 Leicester Road Kibworth</v>
      </c>
      <c r="C25" s="28">
        <v>0.43472222222222223</v>
      </c>
      <c r="D25" s="33">
        <v>44721</v>
      </c>
      <c r="E25" s="28">
        <v>0.42222222222222222</v>
      </c>
      <c r="F25" s="33">
        <v>45112</v>
      </c>
      <c r="G25" s="65">
        <f t="shared" ca="1" si="2"/>
        <v>9383.7000000000007</v>
      </c>
      <c r="H25" s="50">
        <v>52.3</v>
      </c>
      <c r="I25" s="39"/>
      <c r="J25" s="59" t="s">
        <v>53</v>
      </c>
      <c r="K25" s="15" t="str">
        <f t="shared" si="1"/>
        <v>HARB/23A/NB3S</v>
      </c>
    </row>
    <row r="26" spans="1:11" s="15" customFormat="1" ht="24" customHeight="1" thickBot="1">
      <c r="A26" s="57" t="str">
        <f t="shared" si="0"/>
        <v>HARB/23A/NB3S15</v>
      </c>
      <c r="B26" s="39" t="str">
        <f>'(01)'!B26</f>
        <v xml:space="preserve">signpost just north of 11 Leicester road Kibworth </v>
      </c>
      <c r="C26" s="28">
        <v>0.4368055555555555</v>
      </c>
      <c r="D26" s="33">
        <v>44721</v>
      </c>
      <c r="E26" s="28">
        <v>0.4152777777777778</v>
      </c>
      <c r="F26" s="33">
        <v>45112</v>
      </c>
      <c r="G26" s="65">
        <f t="shared" ca="1" si="2"/>
        <v>9383.48</v>
      </c>
      <c r="H26" s="50">
        <v>34.799999999999997</v>
      </c>
      <c r="I26" s="39"/>
      <c r="J26" s="59" t="s">
        <v>55</v>
      </c>
      <c r="K26" s="15" t="str">
        <f t="shared" si="1"/>
        <v>HARB/23A/NB3S</v>
      </c>
    </row>
    <row r="27" spans="1:11" s="15" customFormat="1" ht="24" customHeight="1" thickBot="1">
      <c r="A27" s="57" t="str">
        <f t="shared" si="0"/>
        <v>HARB/23A/NB3S16</v>
      </c>
      <c r="B27" s="39" t="str">
        <f>'(01)'!B27</f>
        <v xml:space="preserve">pizza Express st marys road </v>
      </c>
      <c r="C27" s="28">
        <v>0.39930555555555558</v>
      </c>
      <c r="D27" s="33">
        <v>44721</v>
      </c>
      <c r="E27" s="28">
        <v>0.61597222222222225</v>
      </c>
      <c r="F27" s="33">
        <v>45112</v>
      </c>
      <c r="G27" s="65">
        <f t="shared" ca="1" si="2"/>
        <v>9389.2000000000007</v>
      </c>
      <c r="H27" s="50">
        <v>23.4</v>
      </c>
      <c r="I27" s="39"/>
      <c r="J27" s="59" t="s">
        <v>57</v>
      </c>
      <c r="K27" s="15" t="str">
        <f t="shared" si="1"/>
        <v>HARB/23A/NB3S</v>
      </c>
    </row>
    <row r="28" spans="1:11" s="15" customFormat="1" ht="24" customHeight="1" thickBot="1">
      <c r="A28" s="57" t="str">
        <f t="shared" si="0"/>
        <v>HARB/23A/NB3S17</v>
      </c>
      <c r="B28" s="39" t="str">
        <f>'(01)'!B28</f>
        <v>Jazz Hair</v>
      </c>
      <c r="C28" s="28">
        <v>0.52638888888888891</v>
      </c>
      <c r="D28" s="33">
        <v>44721</v>
      </c>
      <c r="E28" s="28">
        <v>0.5541666666666667</v>
      </c>
      <c r="F28" s="33">
        <v>45112</v>
      </c>
      <c r="G28" s="65">
        <f t="shared" ca="1" si="2"/>
        <v>9384.67</v>
      </c>
      <c r="H28" s="50">
        <v>33.5</v>
      </c>
      <c r="I28" s="39" t="s">
        <v>103</v>
      </c>
      <c r="J28" s="59" t="s">
        <v>59</v>
      </c>
      <c r="K28" s="15" t="str">
        <f t="shared" si="1"/>
        <v>HARB/23A/NB3S</v>
      </c>
    </row>
    <row r="29" spans="1:11" s="15" customFormat="1" ht="24" customHeight="1" thickBot="1">
      <c r="A29" s="60" t="str">
        <f t="shared" si="0"/>
        <v>HARB/23A/NB3S18</v>
      </c>
      <c r="B29" s="39" t="str">
        <f>'(01)'!B29</f>
        <v>Spencerdene main street theddingworth</v>
      </c>
      <c r="C29" s="28">
        <v>0.49583333333333335</v>
      </c>
      <c r="D29" s="33">
        <v>44721</v>
      </c>
      <c r="E29" s="28">
        <v>0.59236111111111112</v>
      </c>
      <c r="F29" s="33">
        <v>45112</v>
      </c>
      <c r="G29" s="65">
        <f t="shared" ca="1" si="2"/>
        <v>9386.32</v>
      </c>
      <c r="H29" s="51">
        <v>14.2</v>
      </c>
      <c r="I29" s="39"/>
      <c r="J29" s="59" t="s">
        <v>61</v>
      </c>
      <c r="K29" s="15" t="str">
        <f t="shared" si="1"/>
        <v>HARB/23A/NB3S</v>
      </c>
    </row>
    <row r="30" spans="1:11" s="15" customFormat="1" ht="24" customHeight="1" thickTop="1" thickBot="1">
      <c r="A30" s="60" t="str">
        <f t="shared" si="0"/>
        <v>HARB/23A/NB3S19</v>
      </c>
      <c r="B30" s="39" t="str">
        <f>'(01)'!B30</f>
        <v xml:space="preserve">Alma House, Watling Street Claybrooke Parva </v>
      </c>
      <c r="C30" s="28">
        <v>0.5131944444444444</v>
      </c>
      <c r="D30" s="33">
        <v>44721</v>
      </c>
      <c r="E30" s="28">
        <v>0.51527777777777783</v>
      </c>
      <c r="F30" s="33">
        <v>45112</v>
      </c>
      <c r="G30" s="65">
        <f ca="1">IF(ISBLANK(E30),ROUND(((NOW())-($C30+$D30))*24,2),ROUND((($E30+F30)-($C30+$D30))*24,2))</f>
        <v>9384.0499999999993</v>
      </c>
      <c r="H30" s="49">
        <v>18.899999999999999</v>
      </c>
      <c r="I30" s="39"/>
      <c r="J30" s="59" t="s">
        <v>63</v>
      </c>
      <c r="K30" s="15" t="str">
        <f t="shared" si="1"/>
        <v>HARB/23A/NB3S</v>
      </c>
    </row>
    <row r="31" spans="1:11" s="15" customFormat="1" ht="24" customHeight="1" thickBot="1">
      <c r="A31" s="60" t="str">
        <f t="shared" si="0"/>
        <v>HARB/23A/NB3S20</v>
      </c>
      <c r="B31" s="39" t="str">
        <f>'(01)'!B31</f>
        <v>sign post outside White House Farm Watling street</v>
      </c>
      <c r="C31" s="28">
        <v>0.51458333333333328</v>
      </c>
      <c r="D31" s="33">
        <v>44721</v>
      </c>
      <c r="E31" s="28">
        <v>0.51874999999999993</v>
      </c>
      <c r="F31" s="33">
        <v>45112</v>
      </c>
      <c r="G31" s="65">
        <f ca="1">IF(ISBLANK(E31),ROUND(((NOW())-($C31+$D31))*24,2),ROUND((($E31+F31)-($C31+$D31))*24,2))</f>
        <v>9384.1</v>
      </c>
      <c r="H31" s="50">
        <v>19</v>
      </c>
      <c r="I31" s="39"/>
      <c r="J31" s="59" t="s">
        <v>65</v>
      </c>
      <c r="K31" s="15" t="str">
        <f t="shared" si="1"/>
        <v>HARB/23A/NB3S</v>
      </c>
    </row>
    <row r="32" spans="1:11" s="15" customFormat="1" ht="24" customHeight="1" thickBot="1">
      <c r="A32" s="60" t="str">
        <f t="shared" si="0"/>
        <v>HARB/23A/NB3S21</v>
      </c>
      <c r="B32" s="39" t="str">
        <f>'(01)'!B32</f>
        <v>coach and horse kibworth</v>
      </c>
      <c r="C32" s="28">
        <v>0.43194444444444446</v>
      </c>
      <c r="D32" s="33">
        <v>44721</v>
      </c>
      <c r="E32" s="28">
        <v>0.41736111111111113</v>
      </c>
      <c r="F32" s="33">
        <v>45112</v>
      </c>
      <c r="G32" s="65">
        <f t="shared" ref="G32:G45" ca="1" si="3">IF(ISBLANK(E32),ROUND(((NOW())-($C32+$D32))*24,2),ROUND((($E32+F32)-($C32+$D32))*24,2))</f>
        <v>9383.65</v>
      </c>
      <c r="H32" s="50">
        <v>22.5</v>
      </c>
      <c r="I32" s="39"/>
      <c r="J32" s="59" t="s">
        <v>67</v>
      </c>
      <c r="K32" s="15" t="str">
        <f t="shared" si="1"/>
        <v>HARB/23A/NB3S</v>
      </c>
    </row>
    <row r="33" spans="1:11" s="15" customFormat="1" ht="24" customHeight="1" thickBot="1">
      <c r="A33" s="60" t="str">
        <f t="shared" si="0"/>
        <v>HARB/23A/NB3S22</v>
      </c>
      <c r="B33" s="39" t="str">
        <f>'(01)'!B33</f>
        <v>lamppost 29 church road kibworth</v>
      </c>
      <c r="C33" s="28">
        <v>0.43124999999999997</v>
      </c>
      <c r="D33" s="33">
        <v>44721</v>
      </c>
      <c r="E33" s="28">
        <v>0.41805555555555557</v>
      </c>
      <c r="F33" s="33">
        <v>45112</v>
      </c>
      <c r="G33" s="65">
        <f t="shared" ca="1" si="3"/>
        <v>9383.68</v>
      </c>
      <c r="H33" s="50">
        <v>16.7</v>
      </c>
      <c r="I33" s="46"/>
      <c r="J33" s="59" t="s">
        <v>69</v>
      </c>
      <c r="K33" s="15" t="str">
        <f t="shared" si="1"/>
        <v>HARB/23A/NB3S</v>
      </c>
    </row>
    <row r="34" spans="1:11" s="15" customFormat="1" ht="24" customHeight="1" thickBot="1">
      <c r="A34" s="60" t="str">
        <f t="shared" si="0"/>
        <v>HARB/23A/NB3S23</v>
      </c>
      <c r="B34" s="39" t="str">
        <f>'(01)'!B34</f>
        <v>106 main street kibworth</v>
      </c>
      <c r="C34" s="28">
        <v>0.44166666666666665</v>
      </c>
      <c r="D34" s="33">
        <v>44721</v>
      </c>
      <c r="E34" s="28">
        <v>0.42569444444444443</v>
      </c>
      <c r="F34" s="33">
        <v>45112</v>
      </c>
      <c r="G34" s="65">
        <f t="shared" ca="1" si="3"/>
        <v>9383.6200000000008</v>
      </c>
      <c r="H34" s="50">
        <v>17.3</v>
      </c>
      <c r="I34" s="46"/>
      <c r="J34" s="59" t="s">
        <v>71</v>
      </c>
      <c r="K34" s="15" t="str">
        <f t="shared" si="1"/>
        <v>HARB/23A/NB3S</v>
      </c>
    </row>
    <row r="35" spans="1:11" s="15" customFormat="1" ht="24" customHeight="1" thickBot="1">
      <c r="A35" s="60" t="str">
        <f>TEXT(K35&amp;(J35-23),0)</f>
        <v>HARB/23A/NB3S1</v>
      </c>
      <c r="B35" s="39" t="str">
        <f>'(01)'!B35</f>
        <v>lampost outside 52 Leicester Road</v>
      </c>
      <c r="C35" s="28">
        <v>0.42638888888888887</v>
      </c>
      <c r="D35" s="33">
        <v>44721</v>
      </c>
      <c r="E35" s="28">
        <v>0.40902777777777777</v>
      </c>
      <c r="F35" s="33">
        <v>45112</v>
      </c>
      <c r="G35" s="65">
        <f t="shared" ca="1" si="3"/>
        <v>9383.58</v>
      </c>
      <c r="H35" s="50">
        <v>13.9</v>
      </c>
      <c r="I35" s="46"/>
      <c r="J35" s="59" t="s">
        <v>73</v>
      </c>
      <c r="K35" s="15" t="str">
        <f t="shared" si="1"/>
        <v>HARB/23A/NB3S</v>
      </c>
    </row>
    <row r="36" spans="1:11" s="15" customFormat="1" ht="24" customHeight="1" thickBot="1">
      <c r="A36" s="60" t="str">
        <f>TEXT(K36&amp;(J36-23),0)</f>
        <v>HARB/23A/NB3S2</v>
      </c>
      <c r="B36" s="39" t="str">
        <f>'(01)'!B36</f>
        <v xml:space="preserve">road sign on leicester road, rear of 9 Milestone Close </v>
      </c>
      <c r="C36" s="28">
        <v>0.42569444444444443</v>
      </c>
      <c r="D36" s="33">
        <v>44721</v>
      </c>
      <c r="E36" s="28">
        <v>0.41041666666666665</v>
      </c>
      <c r="F36" s="33">
        <v>45112</v>
      </c>
      <c r="G36" s="65">
        <f t="shared" ca="1" si="3"/>
        <v>9383.6299999999992</v>
      </c>
      <c r="H36" s="50">
        <v>17.8</v>
      </c>
      <c r="I36" s="46"/>
      <c r="J36" s="59" t="s">
        <v>75</v>
      </c>
      <c r="K36" s="15" t="str">
        <f t="shared" si="1"/>
        <v>HARB/23A/NB3S</v>
      </c>
    </row>
    <row r="37" spans="1:11" s="15" customFormat="1" ht="24" customHeight="1" thickBot="1">
      <c r="A37" s="60" t="str">
        <f>TEXT(K37&amp;(J37-25),0)</f>
        <v>HARB/23A/NB3S1</v>
      </c>
      <c r="B37" s="39" t="str">
        <f>'(01)'!B37</f>
        <v>3 dunton road BA</v>
      </c>
      <c r="C37" s="28">
        <v>0.56041666666666667</v>
      </c>
      <c r="D37" s="33">
        <v>44721</v>
      </c>
      <c r="E37" s="28">
        <v>0.5</v>
      </c>
      <c r="F37" s="33">
        <v>45112</v>
      </c>
      <c r="G37" s="65">
        <f t="shared" ca="1" si="3"/>
        <v>9382.5499999999993</v>
      </c>
      <c r="H37" s="50">
        <v>15.9</v>
      </c>
      <c r="I37" s="46"/>
      <c r="J37" s="59" t="s">
        <v>77</v>
      </c>
      <c r="K37" s="15" t="str">
        <f t="shared" si="1"/>
        <v>HARB/23A/NB3S</v>
      </c>
    </row>
    <row r="38" spans="1:11" s="15" customFormat="1" ht="24" customHeight="1" thickBot="1">
      <c r="A38" s="60" t="str">
        <f t="shared" ref="A38:A42" si="4">TEXT(K38&amp;(J38-25),0)</f>
        <v>HARB/23A/NB3S2</v>
      </c>
      <c r="B38" s="39" t="str">
        <f>'(01)'!B38</f>
        <v>16 Main Street, BA (on wooden pole outside the shop)</v>
      </c>
      <c r="C38" s="28">
        <v>0.56041666666666667</v>
      </c>
      <c r="D38" s="33">
        <v>44721</v>
      </c>
      <c r="E38" s="28">
        <v>0.50486111111111109</v>
      </c>
      <c r="F38" s="33">
        <v>45112</v>
      </c>
      <c r="G38" s="65">
        <f t="shared" ca="1" si="3"/>
        <v>9382.67</v>
      </c>
      <c r="H38" s="51">
        <v>26</v>
      </c>
      <c r="I38" s="46"/>
      <c r="J38" s="59" t="s">
        <v>79</v>
      </c>
      <c r="K38" s="15" t="str">
        <f t="shared" si="1"/>
        <v>HARB/23A/NB3S</v>
      </c>
    </row>
    <row r="39" spans="1:11" s="15" customFormat="1" ht="24" customHeight="1" thickTop="1" thickBot="1">
      <c r="A39" s="60" t="str">
        <f t="shared" si="4"/>
        <v>HARB/23A/NB3S3</v>
      </c>
      <c r="B39" s="39" t="str">
        <f>'(01)'!B39</f>
        <v>lampost est of 5 Lutterworth road Walcote</v>
      </c>
      <c r="C39" s="28">
        <v>0.50555555555555554</v>
      </c>
      <c r="D39" s="33">
        <v>44721</v>
      </c>
      <c r="E39" s="28">
        <v>0.57986111111111105</v>
      </c>
      <c r="F39" s="33">
        <v>45112</v>
      </c>
      <c r="G39" s="65">
        <f t="shared" ca="1" si="3"/>
        <v>9385.7800000000007</v>
      </c>
      <c r="H39" s="49">
        <v>14.1</v>
      </c>
      <c r="I39" s="46"/>
      <c r="J39" s="59" t="s">
        <v>81</v>
      </c>
      <c r="K39" s="15" t="str">
        <f t="shared" si="1"/>
        <v>HARB/23A/NB3S</v>
      </c>
    </row>
    <row r="40" spans="1:11" s="15" customFormat="1" ht="24" customHeight="1" thickBot="1">
      <c r="A40" s="60" t="str">
        <f t="shared" si="4"/>
        <v>HARB/23A/NB3S4</v>
      </c>
      <c r="B40" s="39" t="str">
        <f>'(01)'!B40</f>
        <v>sw junction welland park road and northamton road MH</v>
      </c>
      <c r="C40" s="28">
        <v>0.40486111111111112</v>
      </c>
      <c r="D40" s="33">
        <v>44721</v>
      </c>
      <c r="E40" s="28">
        <v>0.62152777777777779</v>
      </c>
      <c r="F40" s="33">
        <v>45112</v>
      </c>
      <c r="G40" s="65">
        <f t="shared" ca="1" si="3"/>
        <v>9389.2000000000007</v>
      </c>
      <c r="H40" s="50">
        <v>32.299999999999997</v>
      </c>
      <c r="I40" s="46"/>
      <c r="J40" s="59" t="s">
        <v>83</v>
      </c>
      <c r="K40" s="15" t="str">
        <f t="shared" si="1"/>
        <v>HARB/23A/NB3S</v>
      </c>
    </row>
    <row r="41" spans="1:11" s="15" customFormat="1" ht="24" customHeight="1" thickBot="1">
      <c r="A41" s="60" t="str">
        <f t="shared" si="4"/>
        <v>HARB/23A/NB3S5</v>
      </c>
      <c r="B41" s="39" t="str">
        <f>'(01)'!B41</f>
        <v>53 northamton road MH</v>
      </c>
      <c r="C41" s="28">
        <v>0.40277777777777773</v>
      </c>
      <c r="D41" s="33">
        <v>44721</v>
      </c>
      <c r="E41" s="28">
        <v>0.62083333333333335</v>
      </c>
      <c r="F41" s="33">
        <v>45112</v>
      </c>
      <c r="G41" s="65">
        <f t="shared" ca="1" si="3"/>
        <v>9389.23</v>
      </c>
      <c r="H41" s="50">
        <v>26.1</v>
      </c>
      <c r="I41" s="46"/>
      <c r="J41" s="59" t="s">
        <v>85</v>
      </c>
      <c r="K41" s="15" t="str">
        <f t="shared" si="1"/>
        <v>HARB/23A/NB3S</v>
      </c>
    </row>
    <row r="42" spans="1:11" s="15" customFormat="1" ht="24" customHeight="1" thickBot="1">
      <c r="A42" s="60" t="str">
        <f t="shared" si="4"/>
        <v>HARB/23A/NB3S6</v>
      </c>
      <c r="B42" s="39" t="str">
        <f>'(01)'!B42</f>
        <v>7 leicester road MH</v>
      </c>
      <c r="C42" s="28">
        <v>0.41666666666666669</v>
      </c>
      <c r="D42" s="33">
        <v>44721</v>
      </c>
      <c r="E42" s="28">
        <v>0.62847222222222221</v>
      </c>
      <c r="F42" s="33">
        <v>45112</v>
      </c>
      <c r="G42" s="65">
        <f t="shared" ca="1" si="3"/>
        <v>9389.08</v>
      </c>
      <c r="H42" s="50">
        <v>15.8</v>
      </c>
      <c r="I42" s="46"/>
      <c r="J42" s="59" t="s">
        <v>87</v>
      </c>
      <c r="K42" s="15" t="str">
        <f t="shared" si="1"/>
        <v>HARB/23A/NB3S</v>
      </c>
    </row>
    <row r="43" spans="1:11" s="15" customFormat="1" ht="24" customHeight="1" thickBot="1">
      <c r="A43" s="60" t="str">
        <f>TEXT(K43&amp;(J43-31),0)</f>
        <v>HARB/23A/NB3S1</v>
      </c>
      <c r="B43" s="39" t="str">
        <f>'(01)'!B43</f>
        <v>lamppost outside 12 Springfield Street MH</v>
      </c>
      <c r="C43" s="28">
        <v>0.4069444444444445</v>
      </c>
      <c r="D43" s="33">
        <v>44721</v>
      </c>
      <c r="E43" s="28">
        <v>0.61944444444444446</v>
      </c>
      <c r="F43" s="33">
        <v>45112</v>
      </c>
      <c r="G43" s="65">
        <f t="shared" ca="1" si="3"/>
        <v>9389.1</v>
      </c>
      <c r="H43" s="50">
        <v>20.7</v>
      </c>
      <c r="I43" s="46"/>
      <c r="J43" s="59" t="s">
        <v>89</v>
      </c>
      <c r="K43" s="15" t="str">
        <f t="shared" si="1"/>
        <v>HARB/23A/NB3S</v>
      </c>
    </row>
    <row r="44" spans="1:11" s="15" customFormat="1" ht="39" thickBot="1">
      <c r="A44" s="60" t="str">
        <f t="shared" ref="A44:A45" si="5">TEXT(K44&amp;J44,0)</f>
        <v>HARB/23A/NB3S33</v>
      </c>
      <c r="B44" s="39" t="str">
        <f>'(03)'!B44</f>
        <v xml:space="preserve">lamppost carpark adj Fleckney Fish bar, High street </v>
      </c>
      <c r="C44" s="28">
        <v>0.45555555555555555</v>
      </c>
      <c r="D44" s="33">
        <v>44721</v>
      </c>
      <c r="E44" s="28">
        <v>0.45694444444444443</v>
      </c>
      <c r="F44" s="33">
        <v>45112</v>
      </c>
      <c r="G44" s="65">
        <f t="shared" ca="1" si="3"/>
        <v>9384.0300000000007</v>
      </c>
      <c r="H44" s="50">
        <v>12.9</v>
      </c>
      <c r="I44" s="46"/>
      <c r="J44" s="59" t="s">
        <v>91</v>
      </c>
      <c r="K44" s="15" t="str">
        <f t="shared" si="1"/>
        <v>HARB/23A/NB3S</v>
      </c>
    </row>
    <row r="45" spans="1:11" s="15" customFormat="1" ht="51.75" thickBot="1">
      <c r="A45" s="60" t="str">
        <f t="shared" si="5"/>
        <v>HARB/23A/NB3S34</v>
      </c>
      <c r="B45" s="39" t="str">
        <f>'(03)'!B45</f>
        <v>lamppost outside thurnby memorial hall, main street, bushby</v>
      </c>
      <c r="C45" s="28">
        <v>0.46875</v>
      </c>
      <c r="D45" s="33">
        <v>44721</v>
      </c>
      <c r="E45" s="28">
        <v>0.47569444444444442</v>
      </c>
      <c r="F45" s="33">
        <v>45112</v>
      </c>
      <c r="G45" s="65">
        <f t="shared" ca="1" si="3"/>
        <v>9384.17</v>
      </c>
      <c r="H45" s="50">
        <v>9.3000000000000007</v>
      </c>
      <c r="I45" s="46"/>
      <c r="J45" s="59" t="s">
        <v>93</v>
      </c>
      <c r="K45" s="15" t="str">
        <f t="shared" si="1"/>
        <v>HARB/23A/NB3S</v>
      </c>
    </row>
    <row r="46" spans="1:11" s="15" customFormat="1" ht="165" customHeight="1">
      <c r="A46" s="19"/>
      <c r="B46" s="19"/>
      <c r="C46" s="19"/>
      <c r="D46" s="19"/>
      <c r="E46" s="19"/>
      <c r="F46" s="19"/>
      <c r="G46" s="19"/>
      <c r="H46" s="69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69"/>
      <c r="I47" s="35"/>
    </row>
    <row r="48" spans="1:11" s="15" customFormat="1" ht="15" customHeight="1">
      <c r="A48" s="19"/>
      <c r="B48" s="144" t="str">
        <f>'(04)'!B48:E56</f>
        <v>Diffusion Tube Laboratory
SOCOTEC
12 Moorbrook
Southmead Industrial Park
Didcot
Oxon
OX11 7HP</v>
      </c>
      <c r="C48" s="144"/>
      <c r="D48" s="144"/>
      <c r="E48" s="144"/>
      <c r="F48" s="19"/>
      <c r="G48" s="19"/>
      <c r="H48" s="69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69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69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69"/>
      <c r="I51" s="35"/>
    </row>
    <row r="52" spans="1:9" s="15" customFormat="1" ht="15" customHeight="1">
      <c r="B52" s="144"/>
      <c r="C52" s="144"/>
      <c r="D52" s="144"/>
      <c r="E52" s="144"/>
      <c r="H52" s="69"/>
      <c r="I52" s="35"/>
    </row>
    <row r="53" spans="1:9" s="15" customFormat="1" ht="15" customHeight="1">
      <c r="B53" s="144"/>
      <c r="C53" s="144"/>
      <c r="D53" s="144"/>
      <c r="E53" s="144"/>
      <c r="H53" s="69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69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69"/>
      <c r="I55" s="35"/>
    </row>
    <row r="56" spans="1:9" s="17" customFormat="1" ht="30.75" customHeight="1">
      <c r="B56" s="144"/>
      <c r="C56" s="144"/>
      <c r="D56" s="144"/>
      <c r="E56" s="144"/>
      <c r="H56" s="67"/>
      <c r="I56" s="54"/>
    </row>
    <row r="57" spans="1:9" s="17" customFormat="1" ht="30.75" customHeight="1">
      <c r="H57" s="67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67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67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67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67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67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67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67"/>
      <c r="I64" s="54"/>
    </row>
    <row r="65" spans="8:8" s="14" customFormat="1" hidden="1">
      <c r="H65" s="52"/>
    </row>
    <row r="66" spans="8:8" s="14" customFormat="1" hidden="1">
      <c r="H66" s="52"/>
    </row>
    <row r="67" spans="8:8" s="14" customFormat="1" hidden="1">
      <c r="H67" s="52"/>
    </row>
    <row r="68" spans="8:8" s="14" customFormat="1" hidden="1">
      <c r="H68" s="52"/>
    </row>
    <row r="69" spans="8:8" s="14" customFormat="1" hidden="1">
      <c r="H69" s="52"/>
    </row>
    <row r="70" spans="8:8" s="14" customFormat="1" hidden="1">
      <c r="H70" s="52"/>
    </row>
    <row r="71" spans="8:8" s="14" customFormat="1" hidden="1">
      <c r="H71" s="52"/>
    </row>
    <row r="72" spans="8:8" s="14" customFormat="1" hidden="1">
      <c r="H72" s="52"/>
    </row>
    <row r="73" spans="8:8" s="14" customFormat="1" hidden="1">
      <c r="H73" s="52"/>
    </row>
    <row r="74" spans="8:8" s="14" customFormat="1" hidden="1">
      <c r="H74" s="52"/>
    </row>
    <row r="75" spans="8:8" s="14" customFormat="1" hidden="1">
      <c r="H75" s="52"/>
    </row>
    <row r="76" spans="8:8" s="14" customFormat="1" hidden="1">
      <c r="H76" s="52"/>
    </row>
    <row r="77" spans="8:8" s="14" customFormat="1" hidden="1">
      <c r="H77" s="52"/>
    </row>
    <row r="78" spans="8:8" s="14" customFormat="1" hidden="1">
      <c r="H78" s="52"/>
    </row>
    <row r="79" spans="8:8" s="14" customFormat="1" hidden="1">
      <c r="H79" s="52"/>
    </row>
    <row r="80" spans="8:8" s="14" customFormat="1" hidden="1">
      <c r="H80" s="52"/>
    </row>
    <row r="81" spans="8:8" s="14" customFormat="1" hidden="1">
      <c r="H81" s="52"/>
    </row>
    <row r="82" spans="8:8" s="14" customFormat="1" hidden="1">
      <c r="H82" s="52"/>
    </row>
    <row r="83" spans="8:8" s="14" customFormat="1" hidden="1">
      <c r="H83" s="52"/>
    </row>
    <row r="84" spans="8:8" s="14" customFormat="1" hidden="1">
      <c r="H84" s="52"/>
    </row>
    <row r="85" spans="8:8" s="14" customFormat="1" hidden="1">
      <c r="H85" s="52"/>
    </row>
    <row r="86" spans="8:8" s="14" customFormat="1" hidden="1">
      <c r="H86" s="52"/>
    </row>
    <row r="87" spans="8:8" s="14" customFormat="1" hidden="1">
      <c r="H87" s="52"/>
    </row>
    <row r="88" spans="8:8" s="14" customFormat="1" ht="15" customHeight="1">
      <c r="H88" s="52"/>
    </row>
  </sheetData>
  <mergeCells count="25">
    <mergeCell ref="G9:G11"/>
    <mergeCell ref="C7:D7"/>
    <mergeCell ref="A9:A11"/>
    <mergeCell ref="C10:D10"/>
    <mergeCell ref="E10:F10"/>
    <mergeCell ref="E7:F7"/>
    <mergeCell ref="A7:B7"/>
    <mergeCell ref="B9:B11"/>
    <mergeCell ref="C9:F9"/>
    <mergeCell ref="I9:I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H9:H10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scale="74" orientation="portrait" r:id="rId1"/>
  <headerFooter alignWithMargins="0"/>
  <rowBreaks count="1" manualBreakCount="1">
    <brk id="45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8"/>
  <sheetViews>
    <sheetView zoomScaleNormal="100" workbookViewId="0">
      <selection activeCell="E13" sqref="E13"/>
    </sheetView>
  </sheetViews>
  <sheetFormatPr defaultColWidth="15.5703125" defaultRowHeight="15" customHeight="1" zeroHeight="1"/>
  <cols>
    <col min="1" max="1" width="9.85546875" style="14" customWidth="1"/>
    <col min="2" max="2" width="24" style="14" customWidth="1"/>
    <col min="3" max="3" width="9.5703125" style="14" customWidth="1"/>
    <col min="4" max="4" width="10.42578125" style="14" customWidth="1"/>
    <col min="5" max="5" width="11.5703125" style="14" customWidth="1"/>
    <col min="6" max="6" width="12.28515625" style="14" customWidth="1"/>
    <col min="7" max="7" width="12.5703125" style="14" customWidth="1"/>
    <col min="8" max="9" width="15.5703125" style="1"/>
    <col min="10" max="10" width="7.855468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'(06)'!C7+1</f>
        <v>4</v>
      </c>
      <c r="D7" s="127"/>
      <c r="E7" s="128" t="s">
        <v>11</v>
      </c>
      <c r="F7" s="128"/>
      <c r="G7" s="23" t="s">
        <v>105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HARB/23A/NB4S01</v>
      </c>
      <c r="B12" s="39" t="str">
        <f>'(01)'!B12</f>
        <v>6 The Terrace Rugby Road</v>
      </c>
      <c r="C12" s="28">
        <f>'(06)'!E12</f>
        <v>0.55208333333333337</v>
      </c>
      <c r="D12" s="33">
        <f>'(06)'!F12</f>
        <v>45112</v>
      </c>
      <c r="E12" s="28">
        <v>0.58194444444444449</v>
      </c>
      <c r="F12" s="33">
        <v>45140</v>
      </c>
      <c r="G12" s="65">
        <f ca="1">IF(ISBLANK(E12),ROUND(((NOW())-($C12+$D12))*24,2),ROUND((($E12+F12)-($C12+$D12))*24,2))</f>
        <v>672.72</v>
      </c>
      <c r="H12" s="29">
        <v>20.7</v>
      </c>
      <c r="I12" s="39"/>
      <c r="J12" s="59" t="s">
        <v>27</v>
      </c>
      <c r="K12" s="15" t="str">
        <f t="shared" ref="K12:K45" si="1">TEXT("HARB/"&amp;$K$7&amp;"/NB"&amp;$C$7&amp;"S",0)</f>
        <v>HARB/23A/NB4S</v>
      </c>
    </row>
    <row r="13" spans="1:11" s="15" customFormat="1" ht="24" customHeight="1" thickBot="1">
      <c r="A13" s="57" t="str">
        <f t="shared" si="0"/>
        <v>HARB/23A/NB4S02</v>
      </c>
      <c r="B13" s="39" t="str">
        <f>'(01)'!B13</f>
        <v>Lut. Service Shop</v>
      </c>
      <c r="C13" s="28">
        <f>'(06)'!E13</f>
        <v>0.54513888888888895</v>
      </c>
      <c r="D13" s="33">
        <f>'(06)'!F13</f>
        <v>45112</v>
      </c>
      <c r="E13" s="28">
        <v>0.57500000000000007</v>
      </c>
      <c r="F13" s="33">
        <v>45140</v>
      </c>
      <c r="G13" s="65">
        <f t="shared" ref="G13:G29" ca="1" si="2">IF(ISBLANK(E13),ROUND(((NOW())-($C13+$D13))*24,2),ROUND((($E13+F13)-($C13+$D13))*24,2))</f>
        <v>672.72</v>
      </c>
      <c r="H13" s="30">
        <v>41.7</v>
      </c>
      <c r="I13" s="39"/>
      <c r="J13" s="59" t="s">
        <v>29</v>
      </c>
      <c r="K13" s="15" t="str">
        <f t="shared" si="1"/>
        <v>HARB/23A/NB4S</v>
      </c>
    </row>
    <row r="14" spans="1:11" s="15" customFormat="1" ht="24" customHeight="1" thickBot="1">
      <c r="A14" s="57" t="str">
        <f t="shared" si="0"/>
        <v>HARB/23A/NB4S03</v>
      </c>
      <c r="B14" s="39" t="str">
        <f>'(01)'!B14</f>
        <v>40 regent street lutterworth</v>
      </c>
      <c r="C14" s="28">
        <f>'(06)'!E14</f>
        <v>0.54861111111111105</v>
      </c>
      <c r="D14" s="33">
        <f>'(06)'!F14</f>
        <v>45112</v>
      </c>
      <c r="E14" s="28">
        <v>0.57847222222222217</v>
      </c>
      <c r="F14" s="33">
        <v>45140</v>
      </c>
      <c r="G14" s="65">
        <f t="shared" ca="1" si="2"/>
        <v>672.72</v>
      </c>
      <c r="H14" s="30">
        <v>12.5</v>
      </c>
      <c r="I14" s="39"/>
      <c r="J14" s="59" t="s">
        <v>31</v>
      </c>
      <c r="K14" s="15" t="str">
        <f t="shared" si="1"/>
        <v>HARB/23A/NB4S</v>
      </c>
    </row>
    <row r="15" spans="1:11" s="15" customFormat="1" ht="24" customHeight="1" thickBot="1">
      <c r="A15" s="57" t="str">
        <f t="shared" si="0"/>
        <v>HARB/23A/NB4S04</v>
      </c>
      <c r="B15" s="39" t="str">
        <f>'(01)'!B15</f>
        <v>regent court</v>
      </c>
      <c r="C15" s="28">
        <f>'(06)'!E15</f>
        <v>0.54722222222222217</v>
      </c>
      <c r="D15" s="33">
        <f>'(06)'!F15</f>
        <v>45112</v>
      </c>
      <c r="E15" s="28">
        <v>0.57708333333333328</v>
      </c>
      <c r="F15" s="33">
        <v>45140</v>
      </c>
      <c r="G15" s="65">
        <f t="shared" ca="1" si="2"/>
        <v>672.72</v>
      </c>
      <c r="H15" s="30">
        <v>33.4</v>
      </c>
      <c r="I15" s="39"/>
      <c r="J15" s="59" t="s">
        <v>33</v>
      </c>
      <c r="K15" s="15" t="str">
        <f t="shared" si="1"/>
        <v>HARB/23A/NB4S</v>
      </c>
    </row>
    <row r="16" spans="1:11" s="15" customFormat="1" ht="24" customHeight="1" thickBot="1">
      <c r="A16" s="57" t="str">
        <f t="shared" si="0"/>
        <v>HARB/23A/NB4S05</v>
      </c>
      <c r="B16" s="39" t="str">
        <f>'(01)'!B16</f>
        <v>26 Market Street Lutterworth</v>
      </c>
      <c r="C16" s="28">
        <f>'(06)'!E16</f>
        <v>0.5444444444444444</v>
      </c>
      <c r="D16" s="33">
        <f>'(06)'!F16</f>
        <v>45112</v>
      </c>
      <c r="E16" s="28">
        <v>0.57430555555555551</v>
      </c>
      <c r="F16" s="33">
        <v>45140</v>
      </c>
      <c r="G16" s="65">
        <f t="shared" ca="1" si="2"/>
        <v>672.72</v>
      </c>
      <c r="H16" s="30">
        <v>27.1</v>
      </c>
      <c r="I16" s="39"/>
      <c r="J16" s="59" t="s">
        <v>35</v>
      </c>
      <c r="K16" s="15" t="str">
        <f t="shared" si="1"/>
        <v>HARB/23A/NB4S</v>
      </c>
    </row>
    <row r="17" spans="1:12" s="15" customFormat="1" ht="24" customHeight="1" thickBot="1">
      <c r="A17" s="57" t="str">
        <f t="shared" si="0"/>
        <v>HARB/23A/NB4S06</v>
      </c>
      <c r="B17" s="39" t="str">
        <f>'(01)'!B17</f>
        <v>Homeside main street Theddingworth</v>
      </c>
      <c r="C17" s="28">
        <f>'(06)'!E17</f>
        <v>0.59097222222222223</v>
      </c>
      <c r="D17" s="33">
        <f>'(06)'!F17</f>
        <v>45112</v>
      </c>
      <c r="E17" s="28">
        <v>0.61527777777777781</v>
      </c>
      <c r="F17" s="33">
        <v>45140</v>
      </c>
      <c r="G17" s="65">
        <f t="shared" ca="1" si="2"/>
        <v>672.58</v>
      </c>
      <c r="H17" s="30">
        <v>18.3</v>
      </c>
      <c r="I17" s="39"/>
      <c r="J17" s="59" t="s">
        <v>37</v>
      </c>
      <c r="K17" s="15" t="str">
        <f t="shared" si="1"/>
        <v>HARB/23A/NB4S</v>
      </c>
    </row>
    <row r="18" spans="1:12" s="15" customFormat="1" ht="24" customHeight="1" thickBot="1">
      <c r="A18" s="57" t="str">
        <f t="shared" si="0"/>
        <v>HARB/23A/NB4S07</v>
      </c>
      <c r="B18" s="39" t="str">
        <f>'(01)'!B18</f>
        <v>17 Rugby road Lutterworth</v>
      </c>
      <c r="C18" s="28">
        <f>'(06)'!E18</f>
        <v>0.55138888888888882</v>
      </c>
      <c r="D18" s="33">
        <f>'(06)'!F18</f>
        <v>45112</v>
      </c>
      <c r="E18" s="28">
        <v>0.5805555555555556</v>
      </c>
      <c r="F18" s="33">
        <v>45140</v>
      </c>
      <c r="G18" s="65">
        <f t="shared" ca="1" si="2"/>
        <v>672.7</v>
      </c>
      <c r="H18" s="30">
        <v>26.3</v>
      </c>
      <c r="I18" s="39"/>
      <c r="J18" s="59" t="s">
        <v>39</v>
      </c>
      <c r="K18" s="15" t="str">
        <f t="shared" si="1"/>
        <v>HARB/23A/NB4S</v>
      </c>
    </row>
    <row r="19" spans="1:12" s="15" customFormat="1" ht="24" customHeight="1" thickBot="1">
      <c r="A19" s="57" t="str">
        <f t="shared" si="0"/>
        <v>HARB/23A/NB4S08</v>
      </c>
      <c r="B19" s="39" t="str">
        <f>'(01)'!B19</f>
        <v xml:space="preserve">69 leicester road Kibworth </v>
      </c>
      <c r="C19" s="28">
        <f>'(06)'!E19</f>
        <v>0.42638888888888887</v>
      </c>
      <c r="D19" s="33">
        <f>'(06)'!F19</f>
        <v>45112</v>
      </c>
      <c r="E19" s="28">
        <v>0.44861111111111113</v>
      </c>
      <c r="F19" s="33">
        <v>45140</v>
      </c>
      <c r="G19" s="65">
        <f t="shared" ca="1" si="2"/>
        <v>672.53</v>
      </c>
      <c r="H19" s="30">
        <v>26.7</v>
      </c>
      <c r="I19" s="39"/>
      <c r="J19" s="59" t="s">
        <v>41</v>
      </c>
      <c r="K19" s="15" t="str">
        <f t="shared" si="1"/>
        <v>HARB/23A/NB4S</v>
      </c>
    </row>
    <row r="20" spans="1:12" s="15" customFormat="1" ht="24" customHeight="1" thickBot="1">
      <c r="A20" s="57" t="str">
        <f t="shared" si="0"/>
        <v>HARB/23A/NB4S09</v>
      </c>
      <c r="B20" s="39" t="str">
        <f>'(01)'!B20</f>
        <v>77 leicester road</v>
      </c>
      <c r="C20" s="28">
        <f>'(06)'!E20</f>
        <v>0.56597222222222221</v>
      </c>
      <c r="D20" s="33">
        <f>'(06)'!F20</f>
        <v>45112</v>
      </c>
      <c r="E20" s="28">
        <v>0.59236111111111112</v>
      </c>
      <c r="F20" s="33">
        <v>45140</v>
      </c>
      <c r="G20" s="65">
        <f t="shared" ca="1" si="2"/>
        <v>672.63</v>
      </c>
      <c r="H20" s="31">
        <v>16</v>
      </c>
      <c r="I20" s="39"/>
      <c r="J20" s="59" t="s">
        <v>43</v>
      </c>
      <c r="K20" s="15" t="str">
        <f t="shared" si="1"/>
        <v>HARB/23A/NB4S</v>
      </c>
    </row>
    <row r="21" spans="1:12" s="15" customFormat="1" ht="24" customHeight="1" thickTop="1" thickBot="1">
      <c r="A21" s="57" t="str">
        <f t="shared" si="0"/>
        <v>HARB/23A/NB4S10</v>
      </c>
      <c r="B21" s="39" t="str">
        <f>'(01)'!B21</f>
        <v>Day Nursery</v>
      </c>
      <c r="C21" s="28">
        <f>'(06)'!E21</f>
        <v>0.5708333333333333</v>
      </c>
      <c r="D21" s="33">
        <f>'(06)'!F21</f>
        <v>45112</v>
      </c>
      <c r="E21" s="28">
        <v>0.59652777777777777</v>
      </c>
      <c r="F21" s="33">
        <v>45140</v>
      </c>
      <c r="G21" s="65">
        <f t="shared" ca="1" si="2"/>
        <v>672.62</v>
      </c>
      <c r="H21" s="29"/>
      <c r="I21" s="39" t="s">
        <v>106</v>
      </c>
      <c r="J21" s="59" t="s">
        <v>45</v>
      </c>
      <c r="K21" s="15" t="str">
        <f t="shared" si="1"/>
        <v>HARB/23A/NB4S</v>
      </c>
    </row>
    <row r="22" spans="1:12" s="15" customFormat="1" ht="24" customHeight="1" thickBot="1">
      <c r="A22" s="57" t="str">
        <f t="shared" si="0"/>
        <v>HARB/23A/NB4S11</v>
      </c>
      <c r="B22" s="39" t="str">
        <f>'(01)'!B22</f>
        <v>A6 Kibworth</v>
      </c>
      <c r="C22" s="28">
        <f>'(06)'!E22</f>
        <v>0.41666666666666669</v>
      </c>
      <c r="D22" s="33">
        <f>'(06)'!F22</f>
        <v>45112</v>
      </c>
      <c r="E22" s="28">
        <v>0.4375</v>
      </c>
      <c r="F22" s="33">
        <v>45140</v>
      </c>
      <c r="G22" s="65">
        <f t="shared" ca="1" si="2"/>
        <v>672.5</v>
      </c>
      <c r="H22" s="30">
        <v>26.8</v>
      </c>
      <c r="I22" s="39"/>
      <c r="J22" s="59" t="s">
        <v>47</v>
      </c>
      <c r="K22" s="15" t="str">
        <f t="shared" si="1"/>
        <v>HARB/23A/NB4S</v>
      </c>
      <c r="L22" s="30"/>
    </row>
    <row r="23" spans="1:12" s="15" customFormat="1" ht="24" customHeight="1" thickBot="1">
      <c r="A23" s="57" t="str">
        <f t="shared" si="0"/>
        <v>HARB/23A/NB4S12</v>
      </c>
      <c r="B23" s="39" t="str">
        <f>'(01)'!B23</f>
        <v xml:space="preserve">lamppost outside 78 leicester road kibworth </v>
      </c>
      <c r="C23" s="28">
        <f>'(06)'!E23</f>
        <v>0.42430555555555555</v>
      </c>
      <c r="D23" s="33">
        <f>'(06)'!F23</f>
        <v>45112</v>
      </c>
      <c r="E23" s="28">
        <v>0.44513888888888892</v>
      </c>
      <c r="F23" s="33">
        <v>45140</v>
      </c>
      <c r="G23" s="65">
        <f t="shared" ca="1" si="2"/>
        <v>672.5</v>
      </c>
      <c r="H23" s="30">
        <v>40.299999999999997</v>
      </c>
      <c r="I23" s="39"/>
      <c r="J23" s="59" t="s">
        <v>49</v>
      </c>
      <c r="K23" s="15" t="str">
        <f t="shared" si="1"/>
        <v>HARB/23A/NB4S</v>
      </c>
      <c r="L23" s="30"/>
    </row>
    <row r="24" spans="1:12" s="15" customFormat="1" ht="24" customHeight="1" thickBot="1">
      <c r="A24" s="57" t="str">
        <f t="shared" si="0"/>
        <v>HARB/23A/NB4S13</v>
      </c>
      <c r="B24" s="39" t="str">
        <f>'(01)'!B24</f>
        <v>24 Rugby Road Lutterworth</v>
      </c>
      <c r="C24" s="28">
        <f>'(06)'!E24</f>
        <v>0.54999999999999993</v>
      </c>
      <c r="D24" s="33">
        <f>'(06)'!F24</f>
        <v>45112</v>
      </c>
      <c r="E24" s="28">
        <v>0.57986111111111105</v>
      </c>
      <c r="F24" s="33">
        <v>45140</v>
      </c>
      <c r="G24" s="65">
        <f t="shared" ca="1" si="2"/>
        <v>672.72</v>
      </c>
      <c r="H24" s="30">
        <v>31.1</v>
      </c>
      <c r="I24" s="39"/>
      <c r="J24" s="59" t="s">
        <v>51</v>
      </c>
      <c r="K24" s="15" t="str">
        <f t="shared" si="1"/>
        <v>HARB/23A/NB4S</v>
      </c>
      <c r="L24" s="30"/>
    </row>
    <row r="25" spans="1:12" s="15" customFormat="1" ht="24" customHeight="1" thickBot="1">
      <c r="A25" s="57" t="str">
        <f t="shared" si="0"/>
        <v>HARB/23A/NB4S14</v>
      </c>
      <c r="B25" s="39" t="str">
        <f>'(01)'!B25</f>
        <v>sign outside 64 Leicester Road Kibworth</v>
      </c>
      <c r="C25" s="28">
        <f>'(06)'!E25</f>
        <v>0.42222222222222222</v>
      </c>
      <c r="D25" s="33">
        <f>'(06)'!F25</f>
        <v>45112</v>
      </c>
      <c r="E25" s="28">
        <v>0.44513888888888892</v>
      </c>
      <c r="F25" s="33">
        <v>45140</v>
      </c>
      <c r="G25" s="65">
        <f t="shared" ca="1" si="2"/>
        <v>672.55</v>
      </c>
      <c r="H25" s="30">
        <v>49.6</v>
      </c>
      <c r="I25" s="39"/>
      <c r="J25" s="59" t="s">
        <v>53</v>
      </c>
      <c r="K25" s="15" t="str">
        <f t="shared" si="1"/>
        <v>HARB/23A/NB4S</v>
      </c>
    </row>
    <row r="26" spans="1:12" s="15" customFormat="1" ht="24" customHeight="1" thickBot="1">
      <c r="A26" s="57" t="str">
        <f t="shared" si="0"/>
        <v>HARB/23A/NB4S15</v>
      </c>
      <c r="B26" s="39" t="str">
        <f>'(01)'!B26</f>
        <v xml:space="preserve">signpost just north of 11 Leicester road Kibworth </v>
      </c>
      <c r="C26" s="28">
        <f>'(06)'!E26</f>
        <v>0.4152777777777778</v>
      </c>
      <c r="D26" s="33">
        <f>'(06)'!F26</f>
        <v>45112</v>
      </c>
      <c r="E26" s="28">
        <v>0.43611111111111112</v>
      </c>
      <c r="F26" s="33">
        <v>45140</v>
      </c>
      <c r="G26" s="65">
        <f t="shared" ca="1" si="2"/>
        <v>672.5</v>
      </c>
      <c r="H26" s="30">
        <v>32.9</v>
      </c>
      <c r="I26" s="39"/>
      <c r="J26" s="59" t="s">
        <v>55</v>
      </c>
      <c r="K26" s="15" t="str">
        <f t="shared" si="1"/>
        <v>HARB/23A/NB4S</v>
      </c>
    </row>
    <row r="27" spans="1:12" s="15" customFormat="1" ht="24" customHeight="1" thickBot="1">
      <c r="A27" s="57" t="str">
        <f t="shared" si="0"/>
        <v>HARB/23A/NB4S16</v>
      </c>
      <c r="B27" s="39" t="str">
        <f>'(01)'!B27</f>
        <v xml:space="preserve">pizza Express st marys road </v>
      </c>
      <c r="C27" s="28">
        <f>'(06)'!E27</f>
        <v>0.61597222222222225</v>
      </c>
      <c r="D27" s="33">
        <f>'(06)'!F27</f>
        <v>45112</v>
      </c>
      <c r="E27" s="28">
        <v>0.6479166666666667</v>
      </c>
      <c r="F27" s="33">
        <v>45140</v>
      </c>
      <c r="G27" s="65">
        <f t="shared" ca="1" si="2"/>
        <v>672.77</v>
      </c>
      <c r="H27" s="30">
        <v>24.1</v>
      </c>
      <c r="I27" s="39"/>
      <c r="J27" s="59" t="s">
        <v>57</v>
      </c>
      <c r="K27" s="15" t="str">
        <f t="shared" si="1"/>
        <v>HARB/23A/NB4S</v>
      </c>
    </row>
    <row r="28" spans="1:12" s="15" customFormat="1" ht="24" customHeight="1" thickBot="1">
      <c r="A28" s="57" t="str">
        <f t="shared" si="0"/>
        <v>HARB/23A/NB4S17</v>
      </c>
      <c r="B28" s="39" t="str">
        <f>'(01)'!B28</f>
        <v>Jazz Hair</v>
      </c>
      <c r="C28" s="28">
        <f>'(06)'!E28</f>
        <v>0.5541666666666667</v>
      </c>
      <c r="D28" s="33">
        <f>'(06)'!F28</f>
        <v>45112</v>
      </c>
      <c r="E28" s="28">
        <v>0.58263888888888882</v>
      </c>
      <c r="F28" s="33">
        <v>45140</v>
      </c>
      <c r="G28" s="65">
        <f t="shared" ca="1" si="2"/>
        <v>672.68</v>
      </c>
      <c r="H28" s="30">
        <v>35.799999999999997</v>
      </c>
      <c r="I28" s="39"/>
      <c r="J28" s="59" t="s">
        <v>59</v>
      </c>
      <c r="K28" s="15" t="str">
        <f t="shared" si="1"/>
        <v>HARB/23A/NB4S</v>
      </c>
    </row>
    <row r="29" spans="1:12" s="15" customFormat="1" ht="24" customHeight="1" thickBot="1">
      <c r="A29" s="60" t="str">
        <f t="shared" si="0"/>
        <v>HARB/23A/NB4S18</v>
      </c>
      <c r="B29" s="39" t="str">
        <f>'(01)'!B29</f>
        <v>Spencerdene main street theddingworth</v>
      </c>
      <c r="C29" s="28">
        <f>'(06)'!E29</f>
        <v>0.59236111111111112</v>
      </c>
      <c r="D29" s="33">
        <f>'(06)'!F29</f>
        <v>45112</v>
      </c>
      <c r="E29" s="28">
        <v>0.61736111111111114</v>
      </c>
      <c r="F29" s="33">
        <v>45140</v>
      </c>
      <c r="G29" s="65">
        <f t="shared" ca="1" si="2"/>
        <v>672.6</v>
      </c>
      <c r="H29" s="31">
        <v>14.1</v>
      </c>
      <c r="I29" s="39"/>
      <c r="J29" s="59" t="s">
        <v>61</v>
      </c>
      <c r="K29" s="15" t="str">
        <f t="shared" si="1"/>
        <v>HARB/23A/NB4S</v>
      </c>
    </row>
    <row r="30" spans="1:12" s="15" customFormat="1" ht="24" customHeight="1" thickTop="1" thickBot="1">
      <c r="A30" s="60" t="str">
        <f t="shared" si="0"/>
        <v>HARB/23A/NB4S19</v>
      </c>
      <c r="B30" s="39" t="str">
        <f>'(01)'!B30</f>
        <v xml:space="preserve">Alma House, Watling Street Claybrooke Parva </v>
      </c>
      <c r="C30" s="28">
        <f>'(06)'!E30</f>
        <v>0.51527777777777783</v>
      </c>
      <c r="D30" s="33">
        <f>'(06)'!F30</f>
        <v>45112</v>
      </c>
      <c r="E30" s="28">
        <v>0.54236111111111118</v>
      </c>
      <c r="F30" s="33">
        <v>45140</v>
      </c>
      <c r="G30" s="65">
        <f ca="1">IF(ISBLANK(E30),ROUND(((NOW())-($C30+$D30))*24,2),ROUND((($E30+F30)-($C30+$D30))*24,2))</f>
        <v>672.65</v>
      </c>
      <c r="H30" s="29"/>
      <c r="I30" s="39"/>
      <c r="J30" s="59" t="s">
        <v>63</v>
      </c>
      <c r="K30" s="15" t="str">
        <f t="shared" si="1"/>
        <v>HARB/23A/NB4S</v>
      </c>
    </row>
    <row r="31" spans="1:12" s="15" customFormat="1" ht="24" customHeight="1" thickBot="1">
      <c r="A31" s="60" t="str">
        <f t="shared" si="0"/>
        <v>HARB/23A/NB4S20</v>
      </c>
      <c r="B31" s="39" t="str">
        <f>'(01)'!B31</f>
        <v>sign post outside White House Farm Watling street</v>
      </c>
      <c r="C31" s="28">
        <f>'(06)'!E31</f>
        <v>0.51874999999999993</v>
      </c>
      <c r="D31" s="33">
        <f>'(06)'!F31</f>
        <v>45112</v>
      </c>
      <c r="E31" s="28">
        <v>0.5444444444444444</v>
      </c>
      <c r="F31" s="33">
        <v>45140</v>
      </c>
      <c r="G31" s="65">
        <f ca="1">IF(ISBLANK(E31),ROUND(((NOW())-($C31+$D31))*24,2),ROUND((($E31+F31)-($C31+$D31))*24,2))</f>
        <v>672.62</v>
      </c>
      <c r="H31" s="30">
        <v>21.7</v>
      </c>
      <c r="I31" s="39"/>
      <c r="J31" s="59" t="s">
        <v>65</v>
      </c>
      <c r="K31" s="15" t="str">
        <f t="shared" si="1"/>
        <v>HARB/23A/NB4S</v>
      </c>
    </row>
    <row r="32" spans="1:12" s="15" customFormat="1" ht="24" customHeight="1" thickBot="1">
      <c r="A32" s="60" t="str">
        <f t="shared" si="0"/>
        <v>HARB/23A/NB4S21</v>
      </c>
      <c r="B32" s="39" t="str">
        <f>'(01)'!B32</f>
        <v>coach and horse kibworth</v>
      </c>
      <c r="C32" s="28">
        <f>'(06)'!E32</f>
        <v>0.41736111111111113</v>
      </c>
      <c r="D32" s="33">
        <f>'(06)'!F32</f>
        <v>45112</v>
      </c>
      <c r="E32" s="28">
        <v>0.43958333333333338</v>
      </c>
      <c r="F32" s="33">
        <v>45140</v>
      </c>
      <c r="G32" s="65">
        <f t="shared" ref="G32:G45" ca="1" si="3">IF(ISBLANK(E32),ROUND(((NOW())-($C32+$D32))*24,2),ROUND((($E32+F32)-($C32+$D32))*24,2))</f>
        <v>672.53</v>
      </c>
      <c r="H32" s="30">
        <v>17.100000000000001</v>
      </c>
      <c r="I32" s="39"/>
      <c r="J32" s="59" t="s">
        <v>67</v>
      </c>
      <c r="K32" s="15" t="str">
        <f t="shared" si="1"/>
        <v>HARB/23A/NB4S</v>
      </c>
    </row>
    <row r="33" spans="1:11" s="15" customFormat="1" ht="24" customHeight="1" thickBot="1">
      <c r="A33" s="60" t="str">
        <f t="shared" si="0"/>
        <v>HARB/23A/NB4S22</v>
      </c>
      <c r="B33" s="39" t="str">
        <f>'(01)'!B33</f>
        <v>lamppost 29 church road kibworth</v>
      </c>
      <c r="C33" s="28">
        <f>'(06)'!E33</f>
        <v>0.41805555555555557</v>
      </c>
      <c r="D33" s="33">
        <f>'(06)'!F33</f>
        <v>45112</v>
      </c>
      <c r="E33" s="28">
        <v>0.43888888888888888</v>
      </c>
      <c r="F33" s="33">
        <v>45140</v>
      </c>
      <c r="G33" s="65">
        <f t="shared" ca="1" si="3"/>
        <v>672.5</v>
      </c>
      <c r="H33" s="30">
        <v>14.3</v>
      </c>
      <c r="I33" s="46"/>
      <c r="J33" s="59" t="s">
        <v>69</v>
      </c>
      <c r="K33" s="15" t="str">
        <f t="shared" si="1"/>
        <v>HARB/23A/NB4S</v>
      </c>
    </row>
    <row r="34" spans="1:11" s="15" customFormat="1" ht="24" customHeight="1" thickBot="1">
      <c r="A34" s="60" t="str">
        <f t="shared" si="0"/>
        <v>HARB/23A/NB4S23</v>
      </c>
      <c r="B34" s="39" t="str">
        <f>'(01)'!B34</f>
        <v>106 main street kibworth</v>
      </c>
      <c r="C34" s="28">
        <f>'(06)'!E34</f>
        <v>0.42569444444444443</v>
      </c>
      <c r="D34" s="33">
        <f>'(06)'!F34</f>
        <v>45112</v>
      </c>
      <c r="E34" s="28">
        <v>0.4465277777777778</v>
      </c>
      <c r="F34" s="33">
        <v>45140</v>
      </c>
      <c r="G34" s="65">
        <f t="shared" ca="1" si="3"/>
        <v>672.5</v>
      </c>
      <c r="H34" s="30">
        <v>16.600000000000001</v>
      </c>
      <c r="I34" s="46"/>
      <c r="J34" s="59" t="s">
        <v>71</v>
      </c>
      <c r="K34" s="15" t="str">
        <f t="shared" si="1"/>
        <v>HARB/23A/NB4S</v>
      </c>
    </row>
    <row r="35" spans="1:11" s="15" customFormat="1" ht="24" customHeight="1" thickBot="1">
      <c r="A35" s="60" t="str">
        <f>TEXT(K35&amp;(J35-23),0)</f>
        <v>HARB/23A/NB4S1</v>
      </c>
      <c r="B35" s="39" t="str">
        <f>'(01)'!B35</f>
        <v>lampost outside 52 Leicester Road</v>
      </c>
      <c r="C35" s="28">
        <f>'(06)'!E35</f>
        <v>0.40902777777777777</v>
      </c>
      <c r="D35" s="33">
        <f>'(06)'!F35</f>
        <v>45112</v>
      </c>
      <c r="E35" s="28">
        <v>0.4291666666666667</v>
      </c>
      <c r="F35" s="33">
        <v>45140</v>
      </c>
      <c r="G35" s="65">
        <f t="shared" ca="1" si="3"/>
        <v>672.48</v>
      </c>
      <c r="H35" s="30">
        <v>14.7</v>
      </c>
      <c r="I35" s="46"/>
      <c r="J35" s="59" t="s">
        <v>73</v>
      </c>
      <c r="K35" s="15" t="str">
        <f t="shared" si="1"/>
        <v>HARB/23A/NB4S</v>
      </c>
    </row>
    <row r="36" spans="1:11" s="15" customFormat="1" ht="30" customHeight="1" thickBot="1">
      <c r="A36" s="60" t="str">
        <f>TEXT(K36&amp;(J36-23),0)</f>
        <v>HARB/23A/NB4S2</v>
      </c>
      <c r="B36" s="39" t="str">
        <f>'(01)'!B36</f>
        <v xml:space="preserve">road sign on leicester road, rear of 9 Milestone Close </v>
      </c>
      <c r="C36" s="28">
        <f>'(06)'!E36</f>
        <v>0.41041666666666665</v>
      </c>
      <c r="D36" s="33">
        <f>'(06)'!F36</f>
        <v>45112</v>
      </c>
      <c r="E36" s="28">
        <v>0.42986111111111108</v>
      </c>
      <c r="F36" s="33">
        <v>45140</v>
      </c>
      <c r="G36" s="65">
        <f t="shared" ca="1" si="3"/>
        <v>672.47</v>
      </c>
      <c r="H36" s="30">
        <v>18.399999999999999</v>
      </c>
      <c r="I36" s="46"/>
      <c r="J36" s="59" t="s">
        <v>75</v>
      </c>
      <c r="K36" s="15" t="str">
        <f t="shared" si="1"/>
        <v>HARB/23A/NB4S</v>
      </c>
    </row>
    <row r="37" spans="1:11" s="15" customFormat="1" ht="21" customHeight="1" thickBot="1">
      <c r="A37" s="60" t="str">
        <f>TEXT(K37&amp;(J37-25),0)</f>
        <v>HARB/23A/NB4S1</v>
      </c>
      <c r="B37" s="39" t="str">
        <f>'(01)'!B37</f>
        <v>3 dunton road BA</v>
      </c>
      <c r="C37" s="28">
        <f>'(06)'!E37</f>
        <v>0.5</v>
      </c>
      <c r="D37" s="33">
        <f>'(06)'!F37</f>
        <v>45112</v>
      </c>
      <c r="E37" s="28">
        <v>0.52847222222222223</v>
      </c>
      <c r="F37" s="33">
        <v>45140</v>
      </c>
      <c r="G37" s="65">
        <f t="shared" ca="1" si="3"/>
        <v>672.68</v>
      </c>
      <c r="H37" s="30">
        <v>17.399999999999999</v>
      </c>
      <c r="I37" s="46"/>
      <c r="J37" s="59" t="s">
        <v>77</v>
      </c>
      <c r="K37" s="15" t="str">
        <f t="shared" si="1"/>
        <v>HARB/23A/NB4S</v>
      </c>
    </row>
    <row r="38" spans="1:11" s="15" customFormat="1" ht="25.5" customHeight="1" thickBot="1">
      <c r="A38" s="60" t="str">
        <f t="shared" ref="A38:A42" si="4">TEXT(K38&amp;(J38-25),0)</f>
        <v>HARB/23A/NB4S2</v>
      </c>
      <c r="B38" s="39" t="str">
        <f>'(01)'!B38</f>
        <v>16 Main Street, BA (on wooden pole outside the shop)</v>
      </c>
      <c r="C38" s="28">
        <f>'(06)'!E38</f>
        <v>0.50486111111111109</v>
      </c>
      <c r="D38" s="33">
        <f>'(06)'!F38</f>
        <v>45112</v>
      </c>
      <c r="E38" s="28">
        <v>0.53263888888888888</v>
      </c>
      <c r="F38" s="33">
        <v>45140</v>
      </c>
      <c r="G38" s="65">
        <f t="shared" ca="1" si="3"/>
        <v>672.67</v>
      </c>
      <c r="H38" s="31"/>
      <c r="I38" s="46"/>
      <c r="J38" s="59" t="s">
        <v>79</v>
      </c>
      <c r="K38" s="15" t="str">
        <f t="shared" si="1"/>
        <v>HARB/23A/NB4S</v>
      </c>
    </row>
    <row r="39" spans="1:11" s="15" customFormat="1" ht="33" customHeight="1" thickTop="1" thickBot="1">
      <c r="A39" s="60" t="str">
        <f t="shared" si="4"/>
        <v>HARB/23A/NB4S3</v>
      </c>
      <c r="B39" s="39" t="str">
        <f>'(01)'!B39</f>
        <v>lampost est of 5 Lutterworth road Walcote</v>
      </c>
      <c r="C39" s="28">
        <f>'(06)'!E39</f>
        <v>0.57986111111111105</v>
      </c>
      <c r="D39" s="33">
        <f>'(06)'!F39</f>
        <v>45112</v>
      </c>
      <c r="E39" s="28">
        <v>0.60416666666666663</v>
      </c>
      <c r="F39" s="33">
        <v>45140</v>
      </c>
      <c r="G39" s="65">
        <f t="shared" ca="1" si="3"/>
        <v>672.58</v>
      </c>
      <c r="H39" s="29">
        <v>15</v>
      </c>
      <c r="I39" s="46"/>
      <c r="J39" s="59" t="s">
        <v>81</v>
      </c>
      <c r="K39" s="15" t="str">
        <f t="shared" si="1"/>
        <v>HARB/23A/NB4S</v>
      </c>
    </row>
    <row r="40" spans="1:11" s="15" customFormat="1" ht="33" customHeight="1" thickBot="1">
      <c r="A40" s="60" t="str">
        <f t="shared" si="4"/>
        <v>HARB/23A/NB4S4</v>
      </c>
      <c r="B40" s="39" t="str">
        <f>'(01)'!B40</f>
        <v>sw junction welland park road and northamton road MH</v>
      </c>
      <c r="C40" s="28">
        <f>'(06)'!E40</f>
        <v>0.62152777777777779</v>
      </c>
      <c r="D40" s="33">
        <f>'(06)'!F40</f>
        <v>45112</v>
      </c>
      <c r="E40" s="28">
        <v>0.65277777777777779</v>
      </c>
      <c r="F40" s="33">
        <v>45140</v>
      </c>
      <c r="G40" s="65">
        <f t="shared" ca="1" si="3"/>
        <v>672.75</v>
      </c>
      <c r="H40" s="30">
        <v>33.4</v>
      </c>
      <c r="I40" s="46"/>
      <c r="J40" s="59" t="s">
        <v>83</v>
      </c>
      <c r="K40" s="15" t="str">
        <f t="shared" si="1"/>
        <v>HARB/23A/NB4S</v>
      </c>
    </row>
    <row r="41" spans="1:11" s="15" customFormat="1" ht="21.75" customHeight="1" thickBot="1">
      <c r="A41" s="60" t="str">
        <f t="shared" si="4"/>
        <v>HARB/23A/NB4S5</v>
      </c>
      <c r="B41" s="39" t="str">
        <f>'(01)'!B41</f>
        <v>53 northamton road MH</v>
      </c>
      <c r="C41" s="28">
        <f>'(06)'!E41</f>
        <v>0.62083333333333335</v>
      </c>
      <c r="D41" s="33">
        <f>'(06)'!F41</f>
        <v>45112</v>
      </c>
      <c r="E41" s="28">
        <v>0.65208333333333335</v>
      </c>
      <c r="F41" s="33">
        <v>45140</v>
      </c>
      <c r="G41" s="65">
        <f t="shared" ca="1" si="3"/>
        <v>672.75</v>
      </c>
      <c r="H41" s="30">
        <v>28.8</v>
      </c>
      <c r="I41" s="46"/>
      <c r="J41" s="59" t="s">
        <v>85</v>
      </c>
      <c r="K41" s="15" t="str">
        <f t="shared" si="1"/>
        <v>HARB/23A/NB4S</v>
      </c>
    </row>
    <row r="42" spans="1:11" s="15" customFormat="1" ht="24.75" customHeight="1" thickBot="1">
      <c r="A42" s="60" t="str">
        <f t="shared" si="4"/>
        <v>HARB/23A/NB4S6</v>
      </c>
      <c r="B42" s="39" t="str">
        <f>'(01)'!B42</f>
        <v>7 leicester road MH</v>
      </c>
      <c r="C42" s="28">
        <f>'(06)'!E42</f>
        <v>0.62847222222222221</v>
      </c>
      <c r="D42" s="33">
        <f>'(06)'!F42</f>
        <v>45112</v>
      </c>
      <c r="E42" s="28">
        <v>0.65902777777777777</v>
      </c>
      <c r="F42" s="33">
        <v>45140</v>
      </c>
      <c r="G42" s="65">
        <f t="shared" ca="1" si="3"/>
        <v>672.73</v>
      </c>
      <c r="H42" s="30">
        <v>23.8</v>
      </c>
      <c r="I42" s="46"/>
      <c r="J42" s="59" t="s">
        <v>87</v>
      </c>
      <c r="K42" s="15" t="str">
        <f t="shared" si="1"/>
        <v>HARB/23A/NB4S</v>
      </c>
    </row>
    <row r="43" spans="1:11" s="15" customFormat="1" ht="24" customHeight="1" thickBot="1">
      <c r="A43" s="60" t="str">
        <f>TEXT(K43&amp;(J43-31),0)</f>
        <v>HARB/23A/NB4S1</v>
      </c>
      <c r="B43" s="39" t="str">
        <f>'(01)'!B43</f>
        <v>lamppost outside 12 Springfield Street MH</v>
      </c>
      <c r="C43" s="28">
        <f>'(06)'!E43</f>
        <v>0.61944444444444446</v>
      </c>
      <c r="D43" s="33">
        <f>'(06)'!F43</f>
        <v>45112</v>
      </c>
      <c r="E43" s="28">
        <v>0.65069444444444446</v>
      </c>
      <c r="F43" s="33">
        <v>45140</v>
      </c>
      <c r="G43" s="65">
        <f t="shared" ca="1" si="3"/>
        <v>672.75</v>
      </c>
      <c r="H43" s="30">
        <v>23.5</v>
      </c>
      <c r="I43" s="46"/>
      <c r="J43" s="59" t="s">
        <v>89</v>
      </c>
      <c r="K43" s="15" t="str">
        <f t="shared" si="1"/>
        <v>HARB/23A/NB4S</v>
      </c>
    </row>
    <row r="44" spans="1:11" s="15" customFormat="1" ht="39" customHeight="1" thickBot="1">
      <c r="A44" s="60" t="str">
        <f t="shared" ref="A44:A45" si="5">TEXT(K44&amp;J44,0)</f>
        <v>HARB/23A/NB4S33</v>
      </c>
      <c r="B44" s="39" t="str">
        <f>'(03)'!B44</f>
        <v xml:space="preserve">lamppost carpark adj Fleckney Fish bar, High street </v>
      </c>
      <c r="C44" s="28">
        <f>'(06)'!E44</f>
        <v>0.45694444444444443</v>
      </c>
      <c r="D44" s="33">
        <f>'(06)'!F44</f>
        <v>45112</v>
      </c>
      <c r="E44" s="28">
        <v>0.47986111111111113</v>
      </c>
      <c r="F44" s="33">
        <v>45140</v>
      </c>
      <c r="G44" s="65">
        <f t="shared" ca="1" si="3"/>
        <v>672.55</v>
      </c>
      <c r="H44" s="30">
        <v>14.2</v>
      </c>
      <c r="I44" s="46"/>
      <c r="J44" s="59" t="s">
        <v>91</v>
      </c>
      <c r="K44" s="15" t="str">
        <f t="shared" si="1"/>
        <v>HARB/23A/NB4S</v>
      </c>
    </row>
    <row r="45" spans="1:11" s="15" customFormat="1" ht="36.75" customHeight="1" thickBot="1">
      <c r="A45" s="60" t="str">
        <f t="shared" si="5"/>
        <v>HARB/23A/NB4S34</v>
      </c>
      <c r="B45" s="39" t="str">
        <f>'(03)'!B45</f>
        <v>lamppost outside thurnby memorial hall, main street, bushby</v>
      </c>
      <c r="C45" s="28">
        <f>'(06)'!E45</f>
        <v>0.47569444444444442</v>
      </c>
      <c r="D45" s="33">
        <f>'(06)'!F45</f>
        <v>45112</v>
      </c>
      <c r="E45" s="28">
        <v>0.49861111111111112</v>
      </c>
      <c r="F45" s="33">
        <v>45140</v>
      </c>
      <c r="G45" s="65">
        <f t="shared" ca="1" si="3"/>
        <v>672.55</v>
      </c>
      <c r="H45" s="30">
        <v>11.2</v>
      </c>
      <c r="I45" s="46"/>
      <c r="J45" s="59" t="s">
        <v>93</v>
      </c>
      <c r="K45" s="15" t="str">
        <f t="shared" si="1"/>
        <v>HARB/23A/NB4S</v>
      </c>
    </row>
    <row r="46" spans="1:11" s="15" customFormat="1" ht="168.75" customHeight="1">
      <c r="A46" s="19"/>
      <c r="B46" s="19"/>
      <c r="C46" s="19"/>
      <c r="D46" s="19"/>
      <c r="E46" s="19"/>
      <c r="F46" s="19"/>
      <c r="G46" s="19"/>
      <c r="H46" s="35"/>
      <c r="I46" s="35"/>
    </row>
    <row r="47" spans="1:11" s="15" customFormat="1" ht="15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'(04)'!$B$48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61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18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54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7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idden="1">
      <c r="A60" s="15"/>
      <c r="B60" s="15"/>
      <c r="C60" s="15"/>
      <c r="D60" s="15"/>
      <c r="E60" s="15"/>
      <c r="F60" s="15"/>
      <c r="G60" s="15"/>
      <c r="H60" s="54"/>
      <c r="I60" s="54"/>
    </row>
    <row r="61" spans="1:9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idden="1">
      <c r="A64" s="15"/>
      <c r="B64" s="15"/>
      <c r="C64" s="15"/>
      <c r="D64" s="15"/>
      <c r="E64" s="15"/>
      <c r="F64" s="15"/>
      <c r="G64" s="15"/>
      <c r="H64" s="54"/>
      <c r="I64" s="54"/>
    </row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="14" customFormat="1" hidden="1"/>
    <row r="82" s="14" customFormat="1" hidden="1"/>
    <row r="83" s="14" customFormat="1" hidden="1"/>
    <row r="84" s="14" customFormat="1" hidden="1"/>
    <row r="85" s="14" customFormat="1" hidden="1"/>
    <row r="86" s="14" customFormat="1" hidden="1"/>
    <row r="87" s="14" customFormat="1" hidden="1"/>
    <row r="88" s="14" customFormat="1" ht="15" customHeight="1"/>
  </sheetData>
  <mergeCells count="25">
    <mergeCell ref="G9:G11"/>
    <mergeCell ref="C7:D7"/>
    <mergeCell ref="A9:A11"/>
    <mergeCell ref="C10:D10"/>
    <mergeCell ref="E10:F10"/>
    <mergeCell ref="E7:F7"/>
    <mergeCell ref="A7:B7"/>
    <mergeCell ref="B9:B11"/>
    <mergeCell ref="C9:F9"/>
    <mergeCell ref="I9:I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H9:H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97" fitToHeight="0" orientation="portrait" r:id="rId1"/>
  <headerFooter alignWithMargins="0"/>
  <rowBreaks count="2" manualBreakCount="2">
    <brk id="37" max="6" man="1"/>
    <brk id="4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9"/>
  <sheetViews>
    <sheetView zoomScaleNormal="100" workbookViewId="0">
      <selection activeCell="I42" sqref="I42"/>
    </sheetView>
  </sheetViews>
  <sheetFormatPr defaultColWidth="15.5703125" defaultRowHeight="0" customHeight="1" zeroHeight="1"/>
  <cols>
    <col min="1" max="1" width="9.85546875" style="14" customWidth="1"/>
    <col min="2" max="2" width="16.42578125" style="14" customWidth="1"/>
    <col min="3" max="6" width="12.28515625" style="14" customWidth="1"/>
    <col min="7" max="7" width="11.85546875" style="14" customWidth="1"/>
    <col min="8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'(07)'!C7+1</f>
        <v>5</v>
      </c>
      <c r="D7" s="127"/>
      <c r="E7" s="128" t="s">
        <v>11</v>
      </c>
      <c r="F7" s="128"/>
      <c r="G7" s="23" t="s">
        <v>107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HARB/23A/NB5S01</v>
      </c>
      <c r="B12" s="39" t="str">
        <f>'(01)'!B12</f>
        <v>6 The Terrace Rugby Road</v>
      </c>
      <c r="C12" s="45">
        <f>'(07)'!E12</f>
        <v>0.58194444444444449</v>
      </c>
      <c r="D12" s="33">
        <f>'(07)'!F12</f>
        <v>45140</v>
      </c>
      <c r="E12" s="28">
        <v>0.58611111111111114</v>
      </c>
      <c r="F12" s="33">
        <v>45177</v>
      </c>
      <c r="G12" s="65">
        <f ca="1">IF(ISBLANK(E12),ROUND(((NOW())-($C12+$D12))*24,2),ROUND((($E12+F12)-($C12+$D12))*24,2))</f>
        <v>888.1</v>
      </c>
      <c r="H12" s="29">
        <v>32.299999999999997</v>
      </c>
      <c r="I12" s="39" t="s">
        <v>26</v>
      </c>
      <c r="J12" s="59" t="s">
        <v>27</v>
      </c>
      <c r="K12" s="15" t="str">
        <f t="shared" ref="K12:K45" si="1">TEXT("HARB/"&amp;$K$7&amp;"/NB"&amp;$C$7&amp;"S",0)</f>
        <v>HARB/23A/NB5S</v>
      </c>
    </row>
    <row r="13" spans="1:11" s="15" customFormat="1" ht="24" customHeight="1" thickBot="1">
      <c r="A13" s="57" t="str">
        <f t="shared" si="0"/>
        <v>HARB/23A/NB5S02</v>
      </c>
      <c r="B13" s="39" t="str">
        <f>'(01)'!B13</f>
        <v>Lut. Service Shop</v>
      </c>
      <c r="C13" s="45">
        <f>'(07)'!E13</f>
        <v>0.57500000000000007</v>
      </c>
      <c r="D13" s="33">
        <f>'(07)'!F13</f>
        <v>45140</v>
      </c>
      <c r="E13" s="28">
        <v>0.57916666666666672</v>
      </c>
      <c r="F13" s="33">
        <v>45177</v>
      </c>
      <c r="G13" s="65">
        <f t="shared" ref="G13:G29" ca="1" si="2">IF(ISBLANK(E13),ROUND(((NOW())-($C13+$D13))*24,2),ROUND((($E13+F13)-($C13+$D13))*24,2))</f>
        <v>888.1</v>
      </c>
      <c r="H13" s="30">
        <v>38.6</v>
      </c>
      <c r="I13" s="39"/>
      <c r="J13" s="59" t="s">
        <v>29</v>
      </c>
      <c r="K13" s="15" t="str">
        <f t="shared" si="1"/>
        <v>HARB/23A/NB5S</v>
      </c>
    </row>
    <row r="14" spans="1:11" s="15" customFormat="1" ht="24" customHeight="1" thickBot="1">
      <c r="A14" s="57" t="str">
        <f t="shared" si="0"/>
        <v>HARB/23A/NB5S03</v>
      </c>
      <c r="B14" s="39" t="str">
        <f>'(01)'!B14</f>
        <v>40 regent street lutterworth</v>
      </c>
      <c r="C14" s="45">
        <f>'(07)'!E14</f>
        <v>0.57847222222222217</v>
      </c>
      <c r="D14" s="33">
        <f>'(07)'!F14</f>
        <v>45140</v>
      </c>
      <c r="E14" s="28">
        <v>0.58263888888888882</v>
      </c>
      <c r="F14" s="33">
        <v>45177</v>
      </c>
      <c r="G14" s="65">
        <f t="shared" ca="1" si="2"/>
        <v>888.1</v>
      </c>
      <c r="H14" s="30">
        <v>16.2</v>
      </c>
      <c r="I14" s="39"/>
      <c r="J14" s="59" t="s">
        <v>31</v>
      </c>
      <c r="K14" s="15" t="str">
        <f t="shared" si="1"/>
        <v>HARB/23A/NB5S</v>
      </c>
    </row>
    <row r="15" spans="1:11" s="15" customFormat="1" ht="24" customHeight="1" thickBot="1">
      <c r="A15" s="57" t="str">
        <f t="shared" si="0"/>
        <v>HARB/23A/NB5S04</v>
      </c>
      <c r="B15" s="39" t="str">
        <f>'(01)'!B15</f>
        <v>regent court</v>
      </c>
      <c r="C15" s="45">
        <f>'(07)'!E15</f>
        <v>0.57708333333333328</v>
      </c>
      <c r="D15" s="33">
        <f>'(07)'!F15</f>
        <v>45140</v>
      </c>
      <c r="E15" s="28">
        <v>0.58124999999999993</v>
      </c>
      <c r="F15" s="33">
        <v>45177</v>
      </c>
      <c r="G15" s="65">
        <f t="shared" ca="1" si="2"/>
        <v>888.1</v>
      </c>
      <c r="H15" s="30">
        <v>41.4</v>
      </c>
      <c r="I15" s="39" t="s">
        <v>26</v>
      </c>
      <c r="J15" s="59" t="s">
        <v>33</v>
      </c>
      <c r="K15" s="15" t="str">
        <f t="shared" si="1"/>
        <v>HARB/23A/NB5S</v>
      </c>
    </row>
    <row r="16" spans="1:11" s="15" customFormat="1" ht="24" customHeight="1" thickBot="1">
      <c r="A16" s="57" t="str">
        <f t="shared" si="0"/>
        <v>HARB/23A/NB5S05</v>
      </c>
      <c r="B16" s="39" t="str">
        <f>'(01)'!B16</f>
        <v>26 Market Street Lutterworth</v>
      </c>
      <c r="C16" s="45">
        <f>'(07)'!E16</f>
        <v>0.57430555555555551</v>
      </c>
      <c r="D16" s="33">
        <f>'(07)'!F16</f>
        <v>45140</v>
      </c>
      <c r="E16" s="28">
        <v>0.57847222222222217</v>
      </c>
      <c r="F16" s="33">
        <v>45177</v>
      </c>
      <c r="G16" s="65">
        <f t="shared" ca="1" si="2"/>
        <v>888.1</v>
      </c>
      <c r="H16" s="30">
        <v>34.6</v>
      </c>
      <c r="I16" s="39"/>
      <c r="J16" s="59" t="s">
        <v>35</v>
      </c>
      <c r="K16" s="15" t="str">
        <f t="shared" si="1"/>
        <v>HARB/23A/NB5S</v>
      </c>
    </row>
    <row r="17" spans="1:11" s="15" customFormat="1" ht="24" customHeight="1" thickBot="1">
      <c r="A17" s="57" t="str">
        <f t="shared" si="0"/>
        <v>HARB/23A/NB5S06</v>
      </c>
      <c r="B17" s="39" t="str">
        <f>'(01)'!B17</f>
        <v>Homeside main street Theddingworth</v>
      </c>
      <c r="C17" s="45">
        <f>'(07)'!E17</f>
        <v>0.61527777777777781</v>
      </c>
      <c r="D17" s="33">
        <f>'(07)'!F17</f>
        <v>45140</v>
      </c>
      <c r="E17" s="28">
        <v>0.62013888888888891</v>
      </c>
      <c r="F17" s="33">
        <v>45177</v>
      </c>
      <c r="G17" s="65">
        <f t="shared" ca="1" si="2"/>
        <v>888.12</v>
      </c>
      <c r="H17" s="30">
        <v>22.2</v>
      </c>
      <c r="I17" s="39"/>
      <c r="J17" s="59" t="s">
        <v>37</v>
      </c>
      <c r="K17" s="15" t="str">
        <f t="shared" si="1"/>
        <v>HARB/23A/NB5S</v>
      </c>
    </row>
    <row r="18" spans="1:11" s="15" customFormat="1" ht="24" customHeight="1" thickBot="1">
      <c r="A18" s="57" t="str">
        <f t="shared" si="0"/>
        <v>HARB/23A/NB5S07</v>
      </c>
      <c r="B18" s="39" t="str">
        <f>'(01)'!B18</f>
        <v>17 Rugby road Lutterworth</v>
      </c>
      <c r="C18" s="45">
        <f>'(07)'!E18</f>
        <v>0.5805555555555556</v>
      </c>
      <c r="D18" s="33">
        <f>'(07)'!F18</f>
        <v>45140</v>
      </c>
      <c r="E18" s="28">
        <v>0.58472222222222225</v>
      </c>
      <c r="F18" s="33">
        <v>45177</v>
      </c>
      <c r="G18" s="65">
        <f t="shared" ca="1" si="2"/>
        <v>888.1</v>
      </c>
      <c r="H18" s="30">
        <v>29.7</v>
      </c>
      <c r="I18" s="39"/>
      <c r="J18" s="59" t="s">
        <v>39</v>
      </c>
      <c r="K18" s="15" t="str">
        <f t="shared" si="1"/>
        <v>HARB/23A/NB5S</v>
      </c>
    </row>
    <row r="19" spans="1:11" s="15" customFormat="1" ht="24" customHeight="1" thickBot="1">
      <c r="A19" s="57" t="str">
        <f t="shared" si="0"/>
        <v>HARB/23A/NB5S08</v>
      </c>
      <c r="B19" s="39" t="str">
        <f>'(01)'!B19</f>
        <v xml:space="preserve">69 leicester road Kibworth </v>
      </c>
      <c r="C19" s="45">
        <f>'(07)'!E19</f>
        <v>0.44861111111111113</v>
      </c>
      <c r="D19" s="33">
        <f>'(07)'!F19</f>
        <v>45140</v>
      </c>
      <c r="E19" s="28">
        <v>0.45208333333333334</v>
      </c>
      <c r="F19" s="33">
        <v>45177</v>
      </c>
      <c r="G19" s="65">
        <f t="shared" ca="1" si="2"/>
        <v>888.08</v>
      </c>
      <c r="H19" s="30"/>
      <c r="I19" s="39"/>
      <c r="J19" s="59" t="s">
        <v>41</v>
      </c>
      <c r="K19" s="15" t="str">
        <f t="shared" si="1"/>
        <v>HARB/23A/NB5S</v>
      </c>
    </row>
    <row r="20" spans="1:11" s="15" customFormat="1" ht="24" customHeight="1" thickBot="1">
      <c r="A20" s="57" t="str">
        <f t="shared" si="0"/>
        <v>HARB/23A/NB5S09</v>
      </c>
      <c r="B20" s="39" t="str">
        <f>'(01)'!B20</f>
        <v>77 leicester road</v>
      </c>
      <c r="C20" s="45">
        <f>'(07)'!E20</f>
        <v>0.59236111111111112</v>
      </c>
      <c r="D20" s="33">
        <f>'(07)'!F20</f>
        <v>45140</v>
      </c>
      <c r="E20" s="28">
        <v>0.60069444444444442</v>
      </c>
      <c r="F20" s="33">
        <v>45177</v>
      </c>
      <c r="G20" s="65">
        <f t="shared" ca="1" si="2"/>
        <v>888.2</v>
      </c>
      <c r="H20" s="31">
        <v>16.5</v>
      </c>
      <c r="I20" s="39"/>
      <c r="J20" s="59" t="s">
        <v>43</v>
      </c>
      <c r="K20" s="15" t="str">
        <f t="shared" si="1"/>
        <v>HARB/23A/NB5S</v>
      </c>
    </row>
    <row r="21" spans="1:11" s="15" customFormat="1" ht="24" customHeight="1" thickTop="1" thickBot="1">
      <c r="A21" s="57" t="str">
        <f t="shared" si="0"/>
        <v>HARB/23A/NB5S10</v>
      </c>
      <c r="B21" s="39" t="str">
        <f>'(01)'!B21</f>
        <v>Day Nursery</v>
      </c>
      <c r="C21" s="45">
        <f>'(07)'!E21</f>
        <v>0.59652777777777777</v>
      </c>
      <c r="D21" s="33">
        <f>'(07)'!F21</f>
        <v>45140</v>
      </c>
      <c r="E21" s="28">
        <v>0.60486111111111118</v>
      </c>
      <c r="F21" s="33">
        <v>45177</v>
      </c>
      <c r="G21" s="65">
        <f t="shared" ca="1" si="2"/>
        <v>888.2</v>
      </c>
      <c r="H21" s="29"/>
      <c r="I21" s="39"/>
      <c r="J21" s="59" t="s">
        <v>45</v>
      </c>
      <c r="K21" s="15" t="str">
        <f t="shared" si="1"/>
        <v>HARB/23A/NB5S</v>
      </c>
    </row>
    <row r="22" spans="1:11" s="15" customFormat="1" ht="24" customHeight="1" thickBot="1">
      <c r="A22" s="57" t="str">
        <f t="shared" si="0"/>
        <v>HARB/23A/NB5S11</v>
      </c>
      <c r="B22" s="39" t="str">
        <f>'(01)'!B22</f>
        <v>A6 Kibworth</v>
      </c>
      <c r="C22" s="45">
        <f>'(07)'!E22</f>
        <v>0.4375</v>
      </c>
      <c r="D22" s="33">
        <f>'(07)'!F22</f>
        <v>45140</v>
      </c>
      <c r="E22" s="28">
        <v>0.44097222222222227</v>
      </c>
      <c r="F22" s="33">
        <v>45177</v>
      </c>
      <c r="G22" s="65">
        <f t="shared" ca="1" si="2"/>
        <v>888.08</v>
      </c>
      <c r="H22" s="30">
        <v>23.6</v>
      </c>
      <c r="I22" s="39"/>
      <c r="J22" s="59" t="s">
        <v>47</v>
      </c>
      <c r="K22" s="15" t="str">
        <f t="shared" si="1"/>
        <v>HARB/23A/NB5S</v>
      </c>
    </row>
    <row r="23" spans="1:11" s="15" customFormat="1" ht="24" customHeight="1" thickBot="1">
      <c r="A23" s="57" t="str">
        <f t="shared" si="0"/>
        <v>HARB/23A/NB5S12</v>
      </c>
      <c r="B23" s="39" t="str">
        <f>'(01)'!B23</f>
        <v xml:space="preserve">lamppost outside 78 leicester road kibworth </v>
      </c>
      <c r="C23" s="45">
        <f>'(07)'!E23</f>
        <v>0.44513888888888892</v>
      </c>
      <c r="D23" s="33">
        <f>'(07)'!F23</f>
        <v>45140</v>
      </c>
      <c r="E23" s="28">
        <v>0.44930555555555557</v>
      </c>
      <c r="F23" s="33">
        <v>45177</v>
      </c>
      <c r="G23" s="65">
        <f t="shared" ca="1" si="2"/>
        <v>888.1</v>
      </c>
      <c r="H23" s="30">
        <v>14.7</v>
      </c>
      <c r="I23" s="39"/>
      <c r="J23" s="59" t="s">
        <v>49</v>
      </c>
      <c r="K23" s="15" t="str">
        <f t="shared" si="1"/>
        <v>HARB/23A/NB5S</v>
      </c>
    </row>
    <row r="24" spans="1:11" s="15" customFormat="1" ht="24" customHeight="1" thickBot="1">
      <c r="A24" s="57" t="str">
        <f t="shared" si="0"/>
        <v>HARB/23A/NB5S13</v>
      </c>
      <c r="B24" s="39" t="str">
        <f>'(01)'!B24</f>
        <v>24 Rugby Road Lutterworth</v>
      </c>
      <c r="C24" s="45">
        <f>'(07)'!E24</f>
        <v>0.57986111111111105</v>
      </c>
      <c r="D24" s="33">
        <f>'(07)'!F24</f>
        <v>45140</v>
      </c>
      <c r="E24" s="28">
        <v>0.58402777777777781</v>
      </c>
      <c r="F24" s="33">
        <v>45177</v>
      </c>
      <c r="G24" s="65">
        <f t="shared" ca="1" si="2"/>
        <v>888.1</v>
      </c>
      <c r="H24" s="30">
        <v>26.2</v>
      </c>
      <c r="I24" s="39"/>
      <c r="J24" s="59" t="s">
        <v>51</v>
      </c>
      <c r="K24" s="15" t="str">
        <f t="shared" si="1"/>
        <v>HARB/23A/NB5S</v>
      </c>
    </row>
    <row r="25" spans="1:11" s="15" customFormat="1" ht="24" customHeight="1" thickBot="1">
      <c r="A25" s="57" t="str">
        <f t="shared" si="0"/>
        <v>HARB/23A/NB5S14</v>
      </c>
      <c r="B25" s="39" t="str">
        <f>'(01)'!B25</f>
        <v>sign outside 64 Leicester Road Kibworth</v>
      </c>
      <c r="C25" s="45">
        <f>'(07)'!E25</f>
        <v>0.44513888888888892</v>
      </c>
      <c r="D25" s="33">
        <f>'(07)'!F25</f>
        <v>45140</v>
      </c>
      <c r="E25" s="28">
        <v>0.44722222222222219</v>
      </c>
      <c r="F25" s="33">
        <v>45177</v>
      </c>
      <c r="G25" s="65">
        <f t="shared" ca="1" si="2"/>
        <v>888.05</v>
      </c>
      <c r="H25" s="30">
        <v>49.7</v>
      </c>
      <c r="I25" s="39"/>
      <c r="J25" s="59" t="s">
        <v>53</v>
      </c>
      <c r="K25" s="15" t="str">
        <f t="shared" si="1"/>
        <v>HARB/23A/NB5S</v>
      </c>
    </row>
    <row r="26" spans="1:11" s="15" customFormat="1" ht="24" customHeight="1" thickBot="1">
      <c r="A26" s="57" t="str">
        <f t="shared" si="0"/>
        <v>HARB/23A/NB5S15</v>
      </c>
      <c r="B26" s="39" t="str">
        <f>'(01)'!B26</f>
        <v xml:space="preserve">signpost just north of 11 Leicester road Kibworth </v>
      </c>
      <c r="C26" s="45">
        <f>'(07)'!E26</f>
        <v>0.43611111111111112</v>
      </c>
      <c r="D26" s="33">
        <f>'(07)'!F26</f>
        <v>45140</v>
      </c>
      <c r="E26" s="28">
        <v>0.43958333333333338</v>
      </c>
      <c r="F26" s="33">
        <v>45177</v>
      </c>
      <c r="G26" s="65">
        <f t="shared" ca="1" si="2"/>
        <v>888.08</v>
      </c>
      <c r="H26" s="30">
        <v>32.799999999999997</v>
      </c>
      <c r="I26" s="39"/>
      <c r="J26" s="59" t="s">
        <v>55</v>
      </c>
      <c r="K26" s="15" t="str">
        <f t="shared" si="1"/>
        <v>HARB/23A/NB5S</v>
      </c>
    </row>
    <row r="27" spans="1:11" s="15" customFormat="1" ht="24" customHeight="1" thickBot="1">
      <c r="A27" s="57" t="str">
        <f t="shared" si="0"/>
        <v>HARB/23A/NB5S16</v>
      </c>
      <c r="B27" s="39" t="str">
        <f>'(01)'!B27</f>
        <v xml:space="preserve">pizza Express st marys road </v>
      </c>
      <c r="C27" s="45">
        <f>'(07)'!E27</f>
        <v>0.6479166666666667</v>
      </c>
      <c r="D27" s="33">
        <f>'(07)'!F27</f>
        <v>45140</v>
      </c>
      <c r="E27" s="28">
        <v>0.63750000000000007</v>
      </c>
      <c r="F27" s="33">
        <v>45177</v>
      </c>
      <c r="G27" s="65">
        <f t="shared" ca="1" si="2"/>
        <v>887.75</v>
      </c>
      <c r="H27" s="30">
        <v>20.6</v>
      </c>
      <c r="I27" s="39"/>
      <c r="J27" s="59" t="s">
        <v>57</v>
      </c>
      <c r="K27" s="15" t="str">
        <f t="shared" si="1"/>
        <v>HARB/23A/NB5S</v>
      </c>
    </row>
    <row r="28" spans="1:11" s="15" customFormat="1" ht="24" customHeight="1" thickBot="1">
      <c r="A28" s="57" t="str">
        <f t="shared" si="0"/>
        <v>HARB/23A/NB5S17</v>
      </c>
      <c r="B28" s="39" t="str">
        <f>'(01)'!B28</f>
        <v>Jazz Hair</v>
      </c>
      <c r="C28" s="45">
        <f>'(07)'!E28</f>
        <v>0.58263888888888882</v>
      </c>
      <c r="D28" s="33">
        <f>'(07)'!F28</f>
        <v>45140</v>
      </c>
      <c r="E28" s="28">
        <v>0.58680555555555558</v>
      </c>
      <c r="F28" s="33">
        <v>45177</v>
      </c>
      <c r="G28" s="65">
        <f t="shared" ca="1" si="2"/>
        <v>888.1</v>
      </c>
      <c r="H28" s="30">
        <v>43</v>
      </c>
      <c r="I28" s="39" t="s">
        <v>26</v>
      </c>
      <c r="J28" s="59" t="s">
        <v>59</v>
      </c>
      <c r="K28" s="15" t="str">
        <f t="shared" si="1"/>
        <v>HARB/23A/NB5S</v>
      </c>
    </row>
    <row r="29" spans="1:11" s="15" customFormat="1" ht="24" customHeight="1" thickBot="1">
      <c r="A29" s="60" t="str">
        <f t="shared" si="0"/>
        <v>HARB/23A/NB5S18</v>
      </c>
      <c r="B29" s="39" t="str">
        <f>'(01)'!B29</f>
        <v>Spencerdene main street theddingworth</v>
      </c>
      <c r="C29" s="45">
        <f>'(07)'!E29</f>
        <v>0.61736111111111114</v>
      </c>
      <c r="D29" s="33">
        <f>'(07)'!F29</f>
        <v>45140</v>
      </c>
      <c r="E29" s="41">
        <v>0.62152777777777779</v>
      </c>
      <c r="F29" s="33">
        <v>45177</v>
      </c>
      <c r="G29" s="65">
        <f t="shared" ca="1" si="2"/>
        <v>888.1</v>
      </c>
      <c r="H29" s="31">
        <v>14.5</v>
      </c>
      <c r="I29" s="39"/>
      <c r="J29" s="59" t="s">
        <v>61</v>
      </c>
      <c r="K29" s="15" t="str">
        <f t="shared" si="1"/>
        <v>HARB/23A/NB5S</v>
      </c>
    </row>
    <row r="30" spans="1:11" s="15" customFormat="1" ht="24" customHeight="1" thickTop="1" thickBot="1">
      <c r="A30" s="60" t="str">
        <f t="shared" si="0"/>
        <v>HARB/23A/NB5S19</v>
      </c>
      <c r="B30" s="39" t="str">
        <f>'(01)'!B30</f>
        <v xml:space="preserve">Alma House, Watling Street Claybrooke Parva </v>
      </c>
      <c r="C30" s="45">
        <f>'(07)'!E30</f>
        <v>0.54236111111111118</v>
      </c>
      <c r="D30" s="33">
        <f>'(07)'!F30</f>
        <v>45140</v>
      </c>
      <c r="E30" s="41">
        <v>0.5493055555555556</v>
      </c>
      <c r="F30" s="33">
        <v>45177</v>
      </c>
      <c r="G30" s="65">
        <f ca="1">IF(ISBLANK(E30),ROUND(((NOW())-($C30+$D30))*24,2),ROUND((($E30+F30)-($C30+$D30))*24,2))</f>
        <v>888.17</v>
      </c>
      <c r="H30" s="29"/>
      <c r="I30" s="39"/>
      <c r="J30" s="59" t="s">
        <v>63</v>
      </c>
      <c r="K30" s="15" t="str">
        <f t="shared" si="1"/>
        <v>HARB/23A/NB5S</v>
      </c>
    </row>
    <row r="31" spans="1:11" s="15" customFormat="1" ht="24" customHeight="1" thickBot="1">
      <c r="A31" s="60" t="str">
        <f t="shared" si="0"/>
        <v>HARB/23A/NB5S20</v>
      </c>
      <c r="B31" s="39" t="str">
        <f>'(01)'!B31</f>
        <v>sign post outside White House Farm Watling street</v>
      </c>
      <c r="C31" s="45">
        <f>'(07)'!E31</f>
        <v>0.5444444444444444</v>
      </c>
      <c r="D31" s="33">
        <f>'(07)'!F31</f>
        <v>45140</v>
      </c>
      <c r="E31" s="41">
        <v>0.55069444444444449</v>
      </c>
      <c r="F31" s="33">
        <v>45177</v>
      </c>
      <c r="G31" s="65">
        <f ca="1">IF(ISBLANK(E31),ROUND(((NOW())-($C31+$D31))*24,2),ROUND((($E31+F31)-($C31+$D31))*24,2))</f>
        <v>888.15</v>
      </c>
      <c r="H31" s="30">
        <v>19.7</v>
      </c>
      <c r="I31" s="39"/>
      <c r="J31" s="59" t="s">
        <v>65</v>
      </c>
      <c r="K31" s="15" t="str">
        <f t="shared" si="1"/>
        <v>HARB/23A/NB5S</v>
      </c>
    </row>
    <row r="32" spans="1:11" s="15" customFormat="1" ht="24" customHeight="1" thickBot="1">
      <c r="A32" s="60" t="str">
        <f t="shared" si="0"/>
        <v>HARB/23A/NB5S21</v>
      </c>
      <c r="B32" s="39" t="str">
        <f>'(01)'!B32</f>
        <v>coach and horse kibworth</v>
      </c>
      <c r="C32" s="45">
        <f>'(07)'!E32</f>
        <v>0.43958333333333338</v>
      </c>
      <c r="D32" s="33">
        <f>'(07)'!F32</f>
        <v>45140</v>
      </c>
      <c r="E32" s="41">
        <v>0.44375000000000003</v>
      </c>
      <c r="F32" s="33">
        <v>45177</v>
      </c>
      <c r="G32" s="65">
        <f t="shared" ref="G32:G45" ca="1" si="3">IF(ISBLANK(E32),ROUND(((NOW())-($C32+$D32))*24,2),ROUND((($E32+F32)-($C32+$D32))*24,2))</f>
        <v>888.1</v>
      </c>
      <c r="H32" s="30">
        <v>19.100000000000001</v>
      </c>
      <c r="I32" s="39"/>
      <c r="J32" s="59" t="s">
        <v>67</v>
      </c>
      <c r="K32" s="15" t="str">
        <f t="shared" si="1"/>
        <v>HARB/23A/NB5S</v>
      </c>
    </row>
    <row r="33" spans="1:11" s="15" customFormat="1" ht="24" customHeight="1" thickBot="1">
      <c r="A33" s="60" t="str">
        <f t="shared" si="0"/>
        <v>HARB/23A/NB5S22</v>
      </c>
      <c r="B33" s="39" t="str">
        <f>'(01)'!B33</f>
        <v>lamppost 29 church road kibworth</v>
      </c>
      <c r="C33" s="45">
        <f>'(07)'!E33</f>
        <v>0.43888888888888888</v>
      </c>
      <c r="D33" s="33">
        <f>'(07)'!F33</f>
        <v>45140</v>
      </c>
      <c r="E33" s="41">
        <v>0.44236111111111115</v>
      </c>
      <c r="F33" s="33">
        <v>45177</v>
      </c>
      <c r="G33" s="65">
        <f t="shared" ca="1" si="3"/>
        <v>888.08</v>
      </c>
      <c r="H33" s="30">
        <v>13.1</v>
      </c>
      <c r="I33" s="46"/>
      <c r="J33" s="59" t="s">
        <v>69</v>
      </c>
      <c r="K33" s="15" t="str">
        <f t="shared" si="1"/>
        <v>HARB/23A/NB5S</v>
      </c>
    </row>
    <row r="34" spans="1:11" s="15" customFormat="1" ht="24" customHeight="1" thickBot="1">
      <c r="A34" s="60" t="str">
        <f t="shared" si="0"/>
        <v>HARB/23A/NB5S23</v>
      </c>
      <c r="B34" s="39" t="str">
        <f>'(01)'!B34</f>
        <v>106 main street kibworth</v>
      </c>
      <c r="C34" s="45">
        <f>'(07)'!E34</f>
        <v>0.4465277777777778</v>
      </c>
      <c r="D34" s="33">
        <f>'(07)'!F34</f>
        <v>45140</v>
      </c>
      <c r="E34" s="41">
        <v>0.45069444444444445</v>
      </c>
      <c r="F34" s="33">
        <v>45177</v>
      </c>
      <c r="G34" s="65">
        <f t="shared" ca="1" si="3"/>
        <v>888.1</v>
      </c>
      <c r="H34" s="30">
        <v>37.200000000000003</v>
      </c>
      <c r="I34" s="46"/>
      <c r="J34" s="59" t="s">
        <v>71</v>
      </c>
      <c r="K34" s="15" t="str">
        <f t="shared" si="1"/>
        <v>HARB/23A/NB5S</v>
      </c>
    </row>
    <row r="35" spans="1:11" s="15" customFormat="1" ht="24" customHeight="1" thickBot="1">
      <c r="A35" s="60" t="str">
        <f>TEXT(K35&amp;(J35-23),0)</f>
        <v>HARB/23A/NB5S1</v>
      </c>
      <c r="B35" s="39" t="str">
        <f>'(01)'!B35</f>
        <v>lampost outside 52 Leicester Road</v>
      </c>
      <c r="C35" s="45">
        <f>'(07)'!E35</f>
        <v>0.4291666666666667</v>
      </c>
      <c r="D35" s="33">
        <f>'(07)'!F35</f>
        <v>45140</v>
      </c>
      <c r="E35" s="41">
        <v>0.43333333333333335</v>
      </c>
      <c r="F35" s="33">
        <v>45177</v>
      </c>
      <c r="G35" s="65">
        <f t="shared" ca="1" si="3"/>
        <v>888.1</v>
      </c>
      <c r="H35" s="30">
        <v>17.399999999999999</v>
      </c>
      <c r="I35" s="46"/>
      <c r="J35" s="59" t="s">
        <v>73</v>
      </c>
      <c r="K35" s="15" t="str">
        <f t="shared" si="1"/>
        <v>HARB/23A/NB5S</v>
      </c>
    </row>
    <row r="36" spans="1:11" s="15" customFormat="1" ht="33" customHeight="1" thickBot="1">
      <c r="A36" s="60" t="str">
        <f>TEXT(K36&amp;(J36-23),0)</f>
        <v>HARB/23A/NB5S2</v>
      </c>
      <c r="B36" s="39" t="str">
        <f>'(01)'!B36</f>
        <v xml:space="preserve">road sign on leicester road, rear of 9 Milestone Close </v>
      </c>
      <c r="C36" s="45">
        <f>'(07)'!E36</f>
        <v>0.42986111111111108</v>
      </c>
      <c r="D36" s="33">
        <f>'(07)'!F36</f>
        <v>45140</v>
      </c>
      <c r="E36" s="41">
        <v>0.43402777777777773</v>
      </c>
      <c r="F36" s="33">
        <v>45177</v>
      </c>
      <c r="G36" s="65">
        <f t="shared" ca="1" si="3"/>
        <v>888.1</v>
      </c>
      <c r="H36" s="30">
        <v>22.8</v>
      </c>
      <c r="I36" s="46"/>
      <c r="J36" s="59" t="s">
        <v>75</v>
      </c>
      <c r="K36" s="15" t="str">
        <f t="shared" si="1"/>
        <v>HARB/23A/NB5S</v>
      </c>
    </row>
    <row r="37" spans="1:11" s="15" customFormat="1" ht="33" customHeight="1" thickBot="1">
      <c r="A37" s="60" t="str">
        <f>TEXT(K37&amp;(J37-25),0)</f>
        <v>HARB/23A/NB5S1</v>
      </c>
      <c r="B37" s="39" t="str">
        <f>'(01)'!B37</f>
        <v>3 dunton road BA</v>
      </c>
      <c r="C37" s="45">
        <f>'(07)'!E37</f>
        <v>0.52847222222222223</v>
      </c>
      <c r="D37" s="33">
        <f>'(07)'!F37</f>
        <v>45140</v>
      </c>
      <c r="E37" s="41">
        <v>0.53194444444444444</v>
      </c>
      <c r="F37" s="33">
        <v>45177</v>
      </c>
      <c r="G37" s="65">
        <f t="shared" ca="1" si="3"/>
        <v>888.08</v>
      </c>
      <c r="H37" s="30">
        <v>20.8</v>
      </c>
      <c r="I37" s="46"/>
      <c r="J37" s="59" t="s">
        <v>77</v>
      </c>
      <c r="K37" s="15" t="str">
        <f t="shared" si="1"/>
        <v>HARB/23A/NB5S</v>
      </c>
    </row>
    <row r="38" spans="1:11" s="15" customFormat="1" ht="33" customHeight="1" thickBot="1">
      <c r="A38" s="60" t="str">
        <f t="shared" ref="A38:A42" si="4">TEXT(K38&amp;(J38-25),0)</f>
        <v>HARB/23A/NB5S2</v>
      </c>
      <c r="B38" s="39" t="str">
        <f>'(01)'!B38</f>
        <v>16 Main Street, BA (on wooden pole outside the shop)</v>
      </c>
      <c r="C38" s="45">
        <f>'(07)'!E38</f>
        <v>0.53263888888888888</v>
      </c>
      <c r="D38" s="33">
        <f>'(07)'!F38</f>
        <v>45140</v>
      </c>
      <c r="E38" s="41">
        <v>0.53888888888888886</v>
      </c>
      <c r="F38" s="33">
        <v>45177</v>
      </c>
      <c r="G38" s="65">
        <f t="shared" ca="1" si="3"/>
        <v>888.15</v>
      </c>
      <c r="H38" s="31"/>
      <c r="I38" s="46"/>
      <c r="J38" s="59" t="s">
        <v>79</v>
      </c>
      <c r="K38" s="15" t="str">
        <f t="shared" si="1"/>
        <v>HARB/23A/NB5S</v>
      </c>
    </row>
    <row r="39" spans="1:11" s="15" customFormat="1" ht="33" customHeight="1" thickTop="1" thickBot="1">
      <c r="A39" s="60" t="str">
        <f t="shared" si="4"/>
        <v>HARB/23A/NB5S3</v>
      </c>
      <c r="B39" s="39" t="str">
        <f>'(01)'!B39</f>
        <v>lampost est of 5 Lutterworth road Walcote</v>
      </c>
      <c r="C39" s="45">
        <f>'(07)'!E39</f>
        <v>0.60416666666666663</v>
      </c>
      <c r="D39" s="33">
        <f>'(07)'!F39</f>
        <v>45140</v>
      </c>
      <c r="E39" s="41">
        <v>0.61111111111111105</v>
      </c>
      <c r="F39" s="33">
        <v>45177</v>
      </c>
      <c r="G39" s="65">
        <f t="shared" ca="1" si="3"/>
        <v>888.17</v>
      </c>
      <c r="H39" s="29">
        <v>12.9</v>
      </c>
      <c r="I39" s="46"/>
      <c r="J39" s="59" t="s">
        <v>81</v>
      </c>
      <c r="K39" s="15" t="str">
        <f t="shared" si="1"/>
        <v>HARB/23A/NB5S</v>
      </c>
    </row>
    <row r="40" spans="1:11" s="15" customFormat="1" ht="33" customHeight="1" thickBot="1">
      <c r="A40" s="60" t="str">
        <f t="shared" si="4"/>
        <v>HARB/23A/NB5S4</v>
      </c>
      <c r="B40" s="39" t="str">
        <f>'(01)'!B40</f>
        <v>sw junction welland park road and northamton road MH</v>
      </c>
      <c r="C40" s="45">
        <f>'(07)'!E40</f>
        <v>0.65277777777777779</v>
      </c>
      <c r="D40" s="33">
        <f>'(07)'!F40</f>
        <v>45140</v>
      </c>
      <c r="E40" s="41">
        <v>0.64374999999999993</v>
      </c>
      <c r="F40" s="33">
        <v>45177</v>
      </c>
      <c r="G40" s="65">
        <f t="shared" ca="1" si="3"/>
        <v>887.78</v>
      </c>
      <c r="H40" s="30"/>
      <c r="I40" s="46"/>
      <c r="J40" s="59" t="s">
        <v>83</v>
      </c>
      <c r="K40" s="15" t="str">
        <f t="shared" si="1"/>
        <v>HARB/23A/NB5S</v>
      </c>
    </row>
    <row r="41" spans="1:11" s="15" customFormat="1" ht="33" customHeight="1" thickBot="1">
      <c r="A41" s="60" t="str">
        <f t="shared" si="4"/>
        <v>HARB/23A/NB5S5</v>
      </c>
      <c r="B41" s="39" t="str">
        <f>'(01)'!B41</f>
        <v>53 northamton road MH</v>
      </c>
      <c r="C41" s="45">
        <f>'(07)'!E41</f>
        <v>0.65208333333333335</v>
      </c>
      <c r="D41" s="33">
        <f>'(07)'!F41</f>
        <v>45140</v>
      </c>
      <c r="E41" s="41">
        <v>0.64236111111111105</v>
      </c>
      <c r="F41" s="33">
        <v>45177</v>
      </c>
      <c r="G41" s="65">
        <f t="shared" ca="1" si="3"/>
        <v>887.77</v>
      </c>
      <c r="H41" s="30">
        <v>33.1</v>
      </c>
      <c r="I41" s="46"/>
      <c r="J41" s="59" t="s">
        <v>85</v>
      </c>
      <c r="K41" s="15" t="str">
        <f t="shared" si="1"/>
        <v>HARB/23A/NB5S</v>
      </c>
    </row>
    <row r="42" spans="1:11" s="15" customFormat="1" ht="33" customHeight="1" thickBot="1">
      <c r="A42" s="60" t="str">
        <f t="shared" si="4"/>
        <v>HARB/23A/NB5S6</v>
      </c>
      <c r="B42" s="39" t="str">
        <f>'(01)'!B42</f>
        <v>7 leicester road MH</v>
      </c>
      <c r="C42" s="45">
        <f>'(07)'!E42</f>
        <v>0.65902777777777777</v>
      </c>
      <c r="D42" s="33">
        <f>'(07)'!F42</f>
        <v>45140</v>
      </c>
      <c r="E42" s="41">
        <v>0.65</v>
      </c>
      <c r="F42" s="33">
        <v>45177</v>
      </c>
      <c r="G42" s="65">
        <f t="shared" ca="1" si="3"/>
        <v>887.78</v>
      </c>
      <c r="H42" s="30">
        <v>25.8</v>
      </c>
      <c r="I42" s="46"/>
      <c r="J42" s="59" t="s">
        <v>87</v>
      </c>
      <c r="K42" s="15" t="str">
        <f t="shared" si="1"/>
        <v>HARB/23A/NB5S</v>
      </c>
    </row>
    <row r="43" spans="1:11" s="15" customFormat="1" ht="24" customHeight="1" thickBot="1">
      <c r="A43" s="60" t="str">
        <f>TEXT(K43&amp;(J43-31),0)</f>
        <v>HARB/23A/NB5S1</v>
      </c>
      <c r="B43" s="39" t="str">
        <f>'(01)'!B43</f>
        <v>lamppost outside 12 Springfield Street MH</v>
      </c>
      <c r="C43" s="45">
        <f>'(07)'!E43</f>
        <v>0.65069444444444446</v>
      </c>
      <c r="D43" s="33">
        <f>'(07)'!F43</f>
        <v>45140</v>
      </c>
      <c r="E43" s="41">
        <v>0.64097222222222217</v>
      </c>
      <c r="F43" s="33">
        <v>45177</v>
      </c>
      <c r="G43" s="65">
        <f t="shared" ca="1" si="3"/>
        <v>887.77</v>
      </c>
      <c r="H43" s="30">
        <v>29.6</v>
      </c>
      <c r="I43" s="46"/>
      <c r="J43" s="59" t="s">
        <v>89</v>
      </c>
      <c r="K43" s="15" t="str">
        <f t="shared" si="1"/>
        <v>HARB/23A/NB5S</v>
      </c>
    </row>
    <row r="44" spans="1:11" s="15" customFormat="1" ht="47.25" customHeight="1" thickBot="1">
      <c r="A44" s="60" t="str">
        <f t="shared" ref="A44:A45" si="5">TEXT(K44&amp;J44,0)</f>
        <v>HARB/23A/NB5S33</v>
      </c>
      <c r="B44" s="39" t="str">
        <f>'(03)'!B44</f>
        <v xml:space="preserve">lamppost carpark adj Fleckney Fish bar, High street </v>
      </c>
      <c r="C44" s="45">
        <f>'(07)'!E44</f>
        <v>0.47986111111111113</v>
      </c>
      <c r="D44" s="33">
        <f>'(07)'!F44</f>
        <v>45140</v>
      </c>
      <c r="E44" s="41">
        <v>0.48541666666666666</v>
      </c>
      <c r="F44" s="33">
        <v>45177</v>
      </c>
      <c r="G44" s="65">
        <f t="shared" ca="1" si="3"/>
        <v>888.13</v>
      </c>
      <c r="H44" s="30"/>
      <c r="I44" s="46" t="s">
        <v>26</v>
      </c>
      <c r="J44" s="59" t="s">
        <v>91</v>
      </c>
      <c r="K44" s="15" t="str">
        <f t="shared" si="1"/>
        <v>HARB/23A/NB5S</v>
      </c>
    </row>
    <row r="45" spans="1:11" s="15" customFormat="1" ht="54" customHeight="1" thickBot="1">
      <c r="A45" s="60" t="str">
        <f t="shared" si="5"/>
        <v>HARB/23A/NB5S34</v>
      </c>
      <c r="B45" s="39" t="str">
        <f>'(03)'!B45</f>
        <v>lamppost outside thurnby memorial hall, main street, bushby</v>
      </c>
      <c r="C45" s="45">
        <f>'(07)'!E45</f>
        <v>0.49861111111111112</v>
      </c>
      <c r="D45" s="33">
        <f>'(07)'!F45</f>
        <v>45140</v>
      </c>
      <c r="E45" s="41">
        <v>0.50208333333333333</v>
      </c>
      <c r="F45" s="33">
        <v>45177</v>
      </c>
      <c r="G45" s="65">
        <f t="shared" ca="1" si="3"/>
        <v>888.08</v>
      </c>
      <c r="H45" s="30">
        <v>10.5</v>
      </c>
      <c r="I45" s="46"/>
      <c r="J45" s="59" t="s">
        <v>93</v>
      </c>
      <c r="K45" s="15" t="str">
        <f t="shared" si="1"/>
        <v>HARB/23A/NB5S</v>
      </c>
    </row>
    <row r="46" spans="1:11" s="15" customFormat="1" ht="165" customHeight="1" thickBot="1">
      <c r="A46" s="35"/>
      <c r="B46" s="19"/>
      <c r="C46" s="19"/>
      <c r="D46" s="19"/>
      <c r="E46" s="19"/>
      <c r="F46" s="19"/>
      <c r="G46" s="19"/>
      <c r="H46" s="31"/>
      <c r="I46" s="35"/>
    </row>
    <row r="47" spans="1:11" s="15" customFormat="1" ht="15" customHeight="1" thickTop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44" t="str">
        <f>'(04)'!$B$48</f>
        <v>Diffusion Tube Laboratory
SOCOTEC
12 Moorbrook
Southmead Industrial Park
Didcot
Oxon
OX11 7HP</v>
      </c>
      <c r="C48" s="144"/>
      <c r="D48" s="144"/>
      <c r="E48" s="144"/>
      <c r="F48" s="19"/>
      <c r="G48" s="19"/>
      <c r="H48" s="35"/>
      <c r="I48" s="35"/>
    </row>
    <row r="49" spans="1:9" s="15" customFormat="1" ht="76.5" customHeight="1">
      <c r="A49" s="19"/>
      <c r="B49" s="144"/>
      <c r="C49" s="144"/>
      <c r="D49" s="144"/>
      <c r="E49" s="144"/>
      <c r="F49" s="61"/>
      <c r="G49" s="61"/>
      <c r="H49" s="35"/>
      <c r="I49" s="35"/>
    </row>
    <row r="50" spans="1:9" s="15" customFormat="1" ht="15" customHeight="1">
      <c r="A50" s="61"/>
      <c r="B50" s="144"/>
      <c r="C50" s="144"/>
      <c r="D50" s="144"/>
      <c r="E50" s="144"/>
      <c r="F50" s="62"/>
      <c r="G50" s="62"/>
      <c r="H50" s="35"/>
      <c r="I50" s="35"/>
    </row>
    <row r="51" spans="1:9" s="15" customFormat="1" ht="15" customHeight="1">
      <c r="A51" s="18"/>
      <c r="B51" s="144"/>
      <c r="C51" s="144"/>
      <c r="D51" s="144"/>
      <c r="E51" s="144"/>
      <c r="F51" s="62"/>
      <c r="G51" s="62"/>
      <c r="H51" s="35"/>
      <c r="I51" s="35"/>
    </row>
    <row r="52" spans="1:9" s="15" customFormat="1" ht="15" customHeight="1">
      <c r="A52" s="54"/>
      <c r="B52" s="144"/>
      <c r="C52" s="144"/>
      <c r="D52" s="144"/>
      <c r="E52" s="144"/>
      <c r="H52" s="35"/>
      <c r="I52" s="35"/>
    </row>
    <row r="53" spans="1:9" s="15" customFormat="1" ht="15" customHeight="1">
      <c r="B53" s="144"/>
      <c r="C53" s="144"/>
      <c r="D53" s="144"/>
      <c r="E53" s="144"/>
      <c r="H53" s="35"/>
      <c r="I53" s="35"/>
    </row>
    <row r="54" spans="1:9" s="16" customFormat="1" ht="30.75" customHeight="1">
      <c r="A54" s="15"/>
      <c r="B54" s="144"/>
      <c r="C54" s="144"/>
      <c r="D54" s="144"/>
      <c r="E54" s="144"/>
      <c r="F54" s="17"/>
      <c r="G54" s="17"/>
      <c r="H54" s="35"/>
      <c r="I54" s="35"/>
    </row>
    <row r="55" spans="1:9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9" s="17" customFormat="1" ht="30.75" customHeight="1">
      <c r="B56" s="144"/>
      <c r="C56" s="144"/>
      <c r="D56" s="144"/>
      <c r="E56" s="144"/>
      <c r="H56" s="54"/>
      <c r="I56" s="54"/>
    </row>
    <row r="57" spans="1:9" s="17" customFormat="1" ht="30.75" customHeight="1">
      <c r="H57" s="54"/>
      <c r="I57" s="54"/>
    </row>
    <row r="58" spans="1:9" ht="23.25" customHeight="1">
      <c r="A58" s="17"/>
      <c r="B58" s="17"/>
      <c r="C58" s="17"/>
      <c r="D58" s="17"/>
      <c r="E58" s="17"/>
      <c r="F58" s="17"/>
      <c r="G58" s="17"/>
      <c r="H58" s="54"/>
      <c r="I58" s="54"/>
    </row>
    <row r="59" spans="1:9" ht="23.25">
      <c r="A59" s="17"/>
      <c r="B59" s="17"/>
      <c r="C59" s="17"/>
      <c r="D59" s="17"/>
      <c r="E59" s="17"/>
      <c r="F59" s="17"/>
      <c r="G59" s="17"/>
      <c r="H59" s="54"/>
      <c r="I59" s="54"/>
    </row>
    <row r="60" spans="1:9" ht="23.25" hidden="1">
      <c r="A60" s="17"/>
      <c r="B60" s="15"/>
      <c r="C60" s="15"/>
      <c r="D60" s="15"/>
      <c r="E60" s="15"/>
      <c r="F60" s="15"/>
      <c r="G60" s="15"/>
      <c r="H60" s="54"/>
      <c r="I60" s="54"/>
    </row>
    <row r="61" spans="1:9" ht="15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9" ht="15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9" ht="15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9" ht="15" hidden="1">
      <c r="A64" s="15"/>
      <c r="B64" s="15"/>
      <c r="C64" s="15"/>
      <c r="D64" s="15"/>
      <c r="E64" s="15"/>
      <c r="F64" s="15"/>
      <c r="G64" s="15"/>
      <c r="H64" s="54"/>
      <c r="I64" s="54"/>
    </row>
    <row r="65" spans="1:9" ht="15" hidden="1">
      <c r="A65" s="15"/>
      <c r="H65" s="14"/>
      <c r="I65" s="14"/>
    </row>
    <row r="66" spans="1:9" ht="15" hidden="1">
      <c r="H66" s="14"/>
      <c r="I66" s="14"/>
    </row>
    <row r="67" spans="1:9" ht="15" hidden="1">
      <c r="H67" s="14"/>
      <c r="I67" s="14"/>
    </row>
    <row r="68" spans="1:9" ht="15" hidden="1">
      <c r="H68" s="14"/>
      <c r="I68" s="14"/>
    </row>
    <row r="69" spans="1:9" ht="15" hidden="1">
      <c r="H69" s="14"/>
      <c r="I69" s="14"/>
    </row>
    <row r="70" spans="1:9" ht="15" hidden="1">
      <c r="H70" s="14"/>
      <c r="I70" s="14"/>
    </row>
    <row r="71" spans="1:9" ht="15" hidden="1">
      <c r="H71" s="14"/>
      <c r="I71" s="14"/>
    </row>
    <row r="72" spans="1:9" ht="15" hidden="1">
      <c r="H72" s="14"/>
      <c r="I72" s="14"/>
    </row>
    <row r="73" spans="1:9" ht="15" hidden="1">
      <c r="H73" s="14"/>
      <c r="I73" s="14"/>
    </row>
    <row r="74" spans="1:9" ht="15" hidden="1">
      <c r="H74" s="14"/>
      <c r="I74" s="14"/>
    </row>
    <row r="75" spans="1:9" ht="15" hidden="1">
      <c r="H75" s="14"/>
      <c r="I75" s="14"/>
    </row>
    <row r="76" spans="1:9" ht="15" hidden="1">
      <c r="H76" s="14"/>
      <c r="I76" s="14"/>
    </row>
    <row r="77" spans="1:9" ht="15" hidden="1">
      <c r="H77" s="14"/>
      <c r="I77" s="14"/>
    </row>
    <row r="78" spans="1:9" ht="15" hidden="1">
      <c r="H78" s="14"/>
      <c r="I78" s="14"/>
    </row>
    <row r="79" spans="1:9" ht="15" hidden="1">
      <c r="H79" s="14"/>
      <c r="I79" s="14"/>
    </row>
    <row r="80" spans="1:9" ht="15" hidden="1">
      <c r="H80" s="14"/>
      <c r="I80" s="14"/>
    </row>
    <row r="81" spans="8:9" ht="15" hidden="1">
      <c r="H81" s="14"/>
      <c r="I81" s="14"/>
    </row>
    <row r="82" spans="8:9" ht="15" hidden="1">
      <c r="H82" s="14"/>
      <c r="I82" s="14"/>
    </row>
    <row r="83" spans="8:9" ht="15" hidden="1">
      <c r="H83" s="14"/>
      <c r="I83" s="14"/>
    </row>
    <row r="84" spans="8:9" ht="15" hidden="1">
      <c r="H84" s="14"/>
      <c r="I84" s="14"/>
    </row>
    <row r="85" spans="8:9" ht="15" hidden="1">
      <c r="H85" s="14"/>
      <c r="I85" s="14"/>
    </row>
    <row r="86" spans="8:9" ht="15" hidden="1">
      <c r="H86" s="14"/>
      <c r="I86" s="14"/>
    </row>
    <row r="87" spans="8:9" ht="15" hidden="1">
      <c r="H87" s="14"/>
      <c r="I87" s="14"/>
    </row>
    <row r="88" spans="8:9" ht="15" customHeight="1">
      <c r="H88" s="14"/>
      <c r="I88" s="14"/>
    </row>
    <row r="89" spans="8:9" ht="15" hidden="1" customHeight="1">
      <c r="H89" s="54"/>
      <c r="I89" s="54"/>
    </row>
  </sheetData>
  <mergeCells count="25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I9:I11"/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0" orientation="portrait" r:id="rId1"/>
  <headerFooter alignWithMargins="0"/>
  <rowBreaks count="1" manualBreakCount="1">
    <brk id="4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90"/>
  <sheetViews>
    <sheetView topLeftCell="A26" zoomScale="85" zoomScaleNormal="85" zoomScaleSheetLayoutView="85" workbookViewId="0">
      <selection activeCell="H39" sqref="H39:H45"/>
    </sheetView>
  </sheetViews>
  <sheetFormatPr defaultColWidth="15.5703125" defaultRowHeight="15" customHeight="1" zeroHeight="1"/>
  <cols>
    <col min="1" max="1" width="9.85546875" style="14" customWidth="1"/>
    <col min="2" max="2" width="17.5703125" style="14" customWidth="1"/>
    <col min="3" max="6" width="12.28515625" style="14" customWidth="1"/>
    <col min="7" max="7" width="10.7109375" style="14" customWidth="1"/>
    <col min="8" max="9" width="15.5703125" style="1"/>
    <col min="10" max="10" width="20.7109375" style="14" customWidth="1"/>
    <col min="11" max="11" width="19.85546875" style="14" customWidth="1"/>
    <col min="12" max="16384" width="15.5703125" style="14"/>
  </cols>
  <sheetData>
    <row r="1" spans="1:11" ht="15" customHeight="1">
      <c r="A1" s="20"/>
      <c r="B1" s="20"/>
      <c r="C1" s="136" t="s">
        <v>0</v>
      </c>
      <c r="D1" s="136"/>
      <c r="E1" s="137" t="s">
        <v>1</v>
      </c>
      <c r="F1" s="137"/>
      <c r="G1" s="14" t="s">
        <v>2</v>
      </c>
      <c r="H1" s="54"/>
      <c r="I1" s="54"/>
    </row>
    <row r="2" spans="1:11" ht="15" customHeight="1">
      <c r="A2" s="20"/>
      <c r="B2" s="20"/>
      <c r="E2" s="137" t="s">
        <v>3</v>
      </c>
      <c r="F2" s="137"/>
      <c r="G2" s="14" t="s">
        <v>2</v>
      </c>
      <c r="H2" s="54"/>
      <c r="I2" s="54"/>
    </row>
    <row r="3" spans="1:11" ht="25.5" customHeight="1" thickBot="1">
      <c r="E3" s="137"/>
      <c r="F3" s="137"/>
      <c r="H3" s="54"/>
      <c r="I3" s="54"/>
    </row>
    <row r="4" spans="1:11" ht="17.25" customHeight="1">
      <c r="A4" s="138" t="s">
        <v>4</v>
      </c>
      <c r="B4" s="139"/>
      <c r="C4" s="140" t="s">
        <v>5</v>
      </c>
      <c r="D4" s="140"/>
      <c r="E4" s="141"/>
      <c r="F4" s="141"/>
      <c r="G4" s="21"/>
      <c r="H4" s="54"/>
      <c r="I4" s="54"/>
    </row>
    <row r="5" spans="1:11" ht="17.25" customHeight="1">
      <c r="A5" s="142" t="s">
        <v>6</v>
      </c>
      <c r="B5" s="136"/>
      <c r="C5" s="143" t="s">
        <v>7</v>
      </c>
      <c r="D5" s="143"/>
      <c r="E5" s="143"/>
      <c r="F5" s="143"/>
      <c r="G5" s="22"/>
      <c r="H5" s="54"/>
      <c r="I5" s="54"/>
    </row>
    <row r="6" spans="1:11" ht="17.25" customHeight="1">
      <c r="A6" s="142" t="s">
        <v>8</v>
      </c>
      <c r="B6" s="136"/>
      <c r="C6" s="143" t="s">
        <v>9</v>
      </c>
      <c r="D6" s="143"/>
      <c r="E6" s="137"/>
      <c r="F6" s="137"/>
      <c r="G6" s="22"/>
      <c r="H6" s="54"/>
      <c r="I6" s="54"/>
    </row>
    <row r="7" spans="1:11" ht="17.25" customHeight="1" thickBot="1">
      <c r="A7" s="129" t="s">
        <v>10</v>
      </c>
      <c r="B7" s="130"/>
      <c r="C7" s="127">
        <f>'(08)'!C7+1</f>
        <v>6</v>
      </c>
      <c r="D7" s="127"/>
      <c r="E7" s="128" t="s">
        <v>11</v>
      </c>
      <c r="F7" s="128"/>
      <c r="G7" s="23" t="s">
        <v>108</v>
      </c>
      <c r="H7" s="54"/>
      <c r="I7" s="54"/>
      <c r="K7" s="14" t="str">
        <f>'(04)'!K7</f>
        <v>23A</v>
      </c>
    </row>
    <row r="8" spans="1:11" ht="15" customHeight="1" thickBot="1">
      <c r="A8" s="55"/>
      <c r="B8" s="55"/>
      <c r="C8" s="54"/>
      <c r="D8" s="131"/>
      <c r="E8" s="131"/>
      <c r="F8" s="54"/>
      <c r="G8" s="54"/>
      <c r="H8" s="54"/>
      <c r="I8" s="54"/>
    </row>
    <row r="9" spans="1:11" ht="15" customHeight="1">
      <c r="A9" s="132" t="s">
        <v>14</v>
      </c>
      <c r="B9" s="134" t="s">
        <v>15</v>
      </c>
      <c r="C9" s="145" t="s">
        <v>16</v>
      </c>
      <c r="D9" s="146"/>
      <c r="E9" s="146"/>
      <c r="F9" s="147"/>
      <c r="G9" s="152" t="s">
        <v>17</v>
      </c>
      <c r="H9" s="155" t="s">
        <v>18</v>
      </c>
      <c r="I9" s="126" t="s">
        <v>19</v>
      </c>
      <c r="J9" s="54"/>
    </row>
    <row r="10" spans="1:11" ht="15" customHeight="1">
      <c r="A10" s="133"/>
      <c r="B10" s="135"/>
      <c r="C10" s="151" t="s">
        <v>20</v>
      </c>
      <c r="D10" s="151"/>
      <c r="E10" s="151" t="s">
        <v>21</v>
      </c>
      <c r="F10" s="151"/>
      <c r="G10" s="153"/>
      <c r="H10" s="156"/>
      <c r="I10" s="126"/>
      <c r="J10" s="54"/>
    </row>
    <row r="11" spans="1:11" ht="16.5" thickBot="1">
      <c r="A11" s="133"/>
      <c r="B11" s="135"/>
      <c r="C11" s="24" t="s">
        <v>22</v>
      </c>
      <c r="D11" s="24" t="s">
        <v>23</v>
      </c>
      <c r="E11" s="24" t="s">
        <v>22</v>
      </c>
      <c r="F11" s="24" t="s">
        <v>23</v>
      </c>
      <c r="G11" s="154"/>
      <c r="H11" s="64" t="s">
        <v>24</v>
      </c>
      <c r="I11" s="126"/>
      <c r="J11" s="54"/>
    </row>
    <row r="12" spans="1:11" s="15" customFormat="1" ht="24" customHeight="1" thickTop="1" thickBot="1">
      <c r="A12" s="57" t="str">
        <f t="shared" ref="A12:A34" si="0">TEXT(K12&amp;J12,0)</f>
        <v>HARB/23A/NB6S01</v>
      </c>
      <c r="B12" s="39" t="str">
        <f>'(01)'!B12</f>
        <v>6 The Terrace Rugby Road</v>
      </c>
      <c r="C12" s="28">
        <f>'(08)'!E12</f>
        <v>0.58611111111111114</v>
      </c>
      <c r="D12" s="33">
        <f>'(08)'!F12</f>
        <v>45177</v>
      </c>
      <c r="E12" s="28">
        <v>0.56666666666666665</v>
      </c>
      <c r="F12" s="33">
        <v>45203</v>
      </c>
      <c r="G12" s="65">
        <f ca="1">IF(ISBLANK(E12),ROUND(((NOW())-($C12+$D12))*24,2),ROUND((($E12+F12)-($C12+$D12))*24,2))</f>
        <v>623.53</v>
      </c>
      <c r="H12" s="29">
        <v>26.4</v>
      </c>
      <c r="I12" s="39"/>
      <c r="J12" s="59" t="s">
        <v>27</v>
      </c>
      <c r="K12" s="15" t="str">
        <f t="shared" ref="K12:K45" si="1">TEXT("HARB/"&amp;$K$7&amp;"/NB"&amp;$C$7&amp;"S",0)</f>
        <v>HARB/23A/NB6S</v>
      </c>
    </row>
    <row r="13" spans="1:11" s="15" customFormat="1" ht="24" customHeight="1" thickBot="1">
      <c r="A13" s="57" t="str">
        <f t="shared" si="0"/>
        <v>HARB/23A/NB6S02</v>
      </c>
      <c r="B13" s="39" t="str">
        <f>'(01)'!B13</f>
        <v>Lut. Service Shop</v>
      </c>
      <c r="C13" s="28">
        <f>'(08)'!E13</f>
        <v>0.57916666666666672</v>
      </c>
      <c r="D13" s="33">
        <f>'(08)'!F13</f>
        <v>45177</v>
      </c>
      <c r="E13" s="28">
        <v>0.55972222222222223</v>
      </c>
      <c r="F13" s="33">
        <v>45203</v>
      </c>
      <c r="G13" s="65">
        <f t="shared" ref="G13:G29" ca="1" si="2">IF(ISBLANK(E13),ROUND(((NOW())-($C13+$D13))*24,2),ROUND((($E13+F13)-($C13+$D13))*24,2))</f>
        <v>623.53</v>
      </c>
      <c r="H13" s="30">
        <v>37.6</v>
      </c>
      <c r="I13" s="39"/>
      <c r="J13" s="59" t="s">
        <v>29</v>
      </c>
      <c r="K13" s="15" t="str">
        <f t="shared" si="1"/>
        <v>HARB/23A/NB6S</v>
      </c>
    </row>
    <row r="14" spans="1:11" s="15" customFormat="1" ht="24" customHeight="1" thickBot="1">
      <c r="A14" s="57" t="str">
        <f t="shared" si="0"/>
        <v>HARB/23A/NB6S03</v>
      </c>
      <c r="B14" s="39" t="str">
        <f>'(01)'!B14</f>
        <v>40 regent street lutterworth</v>
      </c>
      <c r="C14" s="28">
        <f>'(08)'!E14</f>
        <v>0.58263888888888882</v>
      </c>
      <c r="D14" s="33">
        <f>'(08)'!F14</f>
        <v>45177</v>
      </c>
      <c r="E14" s="28">
        <v>0.56319444444444444</v>
      </c>
      <c r="F14" s="33">
        <v>45203</v>
      </c>
      <c r="G14" s="65">
        <f t="shared" ca="1" si="2"/>
        <v>623.53</v>
      </c>
      <c r="H14" s="30">
        <v>16.8</v>
      </c>
      <c r="I14" s="39"/>
      <c r="J14" s="59" t="s">
        <v>31</v>
      </c>
      <c r="K14" s="15" t="str">
        <f t="shared" si="1"/>
        <v>HARB/23A/NB6S</v>
      </c>
    </row>
    <row r="15" spans="1:11" s="15" customFormat="1" ht="24" customHeight="1" thickBot="1">
      <c r="A15" s="57" t="str">
        <f t="shared" si="0"/>
        <v>HARB/23A/NB6S04</v>
      </c>
      <c r="B15" s="39" t="str">
        <f>'(01)'!B15</f>
        <v>regent court</v>
      </c>
      <c r="C15" s="28">
        <f>'(08)'!E15</f>
        <v>0.58124999999999993</v>
      </c>
      <c r="D15" s="33">
        <f>'(08)'!F15</f>
        <v>45177</v>
      </c>
      <c r="E15" s="28">
        <v>0.56180555555555556</v>
      </c>
      <c r="F15" s="33">
        <v>45203</v>
      </c>
      <c r="G15" s="65">
        <f t="shared" ca="1" si="2"/>
        <v>623.53</v>
      </c>
      <c r="H15" s="30">
        <v>31.7</v>
      </c>
      <c r="I15" s="39"/>
      <c r="J15" s="59" t="s">
        <v>33</v>
      </c>
      <c r="K15" s="15" t="str">
        <f t="shared" si="1"/>
        <v>HARB/23A/NB6S</v>
      </c>
    </row>
    <row r="16" spans="1:11" s="15" customFormat="1" ht="24" customHeight="1" thickBot="1">
      <c r="A16" s="57" t="str">
        <f t="shared" si="0"/>
        <v>HARB/23A/NB6S05</v>
      </c>
      <c r="B16" s="39" t="str">
        <f>'(01)'!B16</f>
        <v>26 Market Street Lutterworth</v>
      </c>
      <c r="C16" s="28">
        <f>'(08)'!E16</f>
        <v>0.57847222222222217</v>
      </c>
      <c r="D16" s="33">
        <f>'(08)'!F16</f>
        <v>45177</v>
      </c>
      <c r="E16" s="28">
        <v>0.55902777777777779</v>
      </c>
      <c r="F16" s="33">
        <v>45203</v>
      </c>
      <c r="G16" s="65">
        <f t="shared" ca="1" si="2"/>
        <v>623.53</v>
      </c>
      <c r="H16" s="30">
        <v>29.7</v>
      </c>
      <c r="I16" s="39"/>
      <c r="J16" s="59" t="s">
        <v>35</v>
      </c>
      <c r="K16" s="15" t="str">
        <f t="shared" si="1"/>
        <v>HARB/23A/NB6S</v>
      </c>
    </row>
    <row r="17" spans="1:11" s="15" customFormat="1" ht="24" customHeight="1" thickBot="1">
      <c r="A17" s="57" t="str">
        <f t="shared" si="0"/>
        <v>HARB/23A/NB6S06</v>
      </c>
      <c r="B17" s="39" t="str">
        <f>'(01)'!B17</f>
        <v>Homeside main street Theddingworth</v>
      </c>
      <c r="C17" s="28">
        <f>'(08)'!E17</f>
        <v>0.62013888888888891</v>
      </c>
      <c r="D17" s="33">
        <f>'(08)'!F17</f>
        <v>45177</v>
      </c>
      <c r="E17" s="28">
        <v>0.59513888888888888</v>
      </c>
      <c r="F17" s="33">
        <v>45203</v>
      </c>
      <c r="G17" s="65">
        <f t="shared" ca="1" si="2"/>
        <v>623.4</v>
      </c>
      <c r="H17" s="30">
        <v>16.3</v>
      </c>
      <c r="I17" s="39"/>
      <c r="J17" s="59" t="s">
        <v>37</v>
      </c>
      <c r="K17" s="15" t="str">
        <f t="shared" si="1"/>
        <v>HARB/23A/NB6S</v>
      </c>
    </row>
    <row r="18" spans="1:11" s="15" customFormat="1" ht="24" customHeight="1" thickBot="1">
      <c r="A18" s="57" t="str">
        <f t="shared" si="0"/>
        <v>HARB/23A/NB6S07</v>
      </c>
      <c r="B18" s="39" t="str">
        <f>'(01)'!B18</f>
        <v>17 Rugby road Lutterworth</v>
      </c>
      <c r="C18" s="28">
        <f>'(08)'!E18</f>
        <v>0.58472222222222225</v>
      </c>
      <c r="D18" s="33">
        <f>'(08)'!F18</f>
        <v>45177</v>
      </c>
      <c r="E18" s="28">
        <v>0.56597222222222221</v>
      </c>
      <c r="F18" s="33">
        <v>45203</v>
      </c>
      <c r="G18" s="65">
        <f t="shared" ca="1" si="2"/>
        <v>623.54999999999995</v>
      </c>
      <c r="H18" s="30">
        <v>30.2</v>
      </c>
      <c r="I18" s="39"/>
      <c r="J18" s="59" t="s">
        <v>39</v>
      </c>
      <c r="K18" s="15" t="str">
        <f t="shared" si="1"/>
        <v>HARB/23A/NB6S</v>
      </c>
    </row>
    <row r="19" spans="1:11" s="15" customFormat="1" ht="24" customHeight="1" thickBot="1">
      <c r="A19" s="57" t="str">
        <f t="shared" si="0"/>
        <v>HARB/23A/NB6S08</v>
      </c>
      <c r="B19" s="39" t="str">
        <f>'(01)'!B19</f>
        <v xml:space="preserve">69 leicester road Kibworth </v>
      </c>
      <c r="C19" s="28">
        <f>'(08)'!E19</f>
        <v>0.45208333333333334</v>
      </c>
      <c r="D19" s="33">
        <f>'(08)'!F19</f>
        <v>45177</v>
      </c>
      <c r="E19" s="28">
        <v>0.4375</v>
      </c>
      <c r="F19" s="33">
        <v>45203</v>
      </c>
      <c r="G19" s="65">
        <f t="shared" ca="1" si="2"/>
        <v>623.65</v>
      </c>
      <c r="H19" s="30">
        <v>29.6</v>
      </c>
      <c r="I19" s="39"/>
      <c r="J19" s="59" t="s">
        <v>41</v>
      </c>
      <c r="K19" s="15" t="str">
        <f t="shared" si="1"/>
        <v>HARB/23A/NB6S</v>
      </c>
    </row>
    <row r="20" spans="1:11" s="15" customFormat="1" ht="24" customHeight="1" thickBot="1">
      <c r="A20" s="57" t="str">
        <f t="shared" si="0"/>
        <v>HARB/23A/NB6S09</v>
      </c>
      <c r="B20" s="39" t="str">
        <f>'(01)'!B20</f>
        <v>77 leicester road</v>
      </c>
      <c r="C20" s="28">
        <f>'(08)'!E20</f>
        <v>0.60069444444444442</v>
      </c>
      <c r="D20" s="33">
        <f>'(08)'!F20</f>
        <v>45177</v>
      </c>
      <c r="E20" s="28">
        <v>0.57708333333333328</v>
      </c>
      <c r="F20" s="33">
        <v>45203</v>
      </c>
      <c r="G20" s="65">
        <f t="shared" ca="1" si="2"/>
        <v>623.42999999999995</v>
      </c>
      <c r="H20" s="31">
        <v>16.3</v>
      </c>
      <c r="I20" s="39"/>
      <c r="J20" s="59" t="s">
        <v>43</v>
      </c>
      <c r="K20" s="15" t="str">
        <f t="shared" si="1"/>
        <v>HARB/23A/NB6S</v>
      </c>
    </row>
    <row r="21" spans="1:11" s="15" customFormat="1" ht="24" customHeight="1" thickTop="1" thickBot="1">
      <c r="A21" s="57" t="str">
        <f t="shared" si="0"/>
        <v>HARB/23A/NB6S10</v>
      </c>
      <c r="B21" s="39" t="str">
        <f>'(01)'!B21</f>
        <v>Day Nursery</v>
      </c>
      <c r="C21" s="28">
        <f>'(08)'!E21</f>
        <v>0.60486111111111118</v>
      </c>
      <c r="D21" s="33">
        <f>'(08)'!F21</f>
        <v>45177</v>
      </c>
      <c r="E21" s="28">
        <v>0.5805555555555556</v>
      </c>
      <c r="F21" s="33">
        <v>45203</v>
      </c>
      <c r="G21" s="65">
        <f t="shared" ca="1" si="2"/>
        <v>623.41999999999996</v>
      </c>
      <c r="H21" s="29">
        <v>26.3</v>
      </c>
      <c r="I21" s="39"/>
      <c r="J21" s="59" t="s">
        <v>45</v>
      </c>
      <c r="K21" s="15" t="str">
        <f t="shared" si="1"/>
        <v>HARB/23A/NB6S</v>
      </c>
    </row>
    <row r="22" spans="1:11" s="15" customFormat="1" ht="24" customHeight="1" thickBot="1">
      <c r="A22" s="57" t="str">
        <f t="shared" si="0"/>
        <v>HARB/23A/NB6S11</v>
      </c>
      <c r="B22" s="39" t="str">
        <f>'(01)'!B22</f>
        <v>A6 Kibworth</v>
      </c>
      <c r="C22" s="28">
        <f>'(08)'!E22</f>
        <v>0.44097222222222227</v>
      </c>
      <c r="D22" s="33">
        <f>'(08)'!F22</f>
        <v>45177</v>
      </c>
      <c r="E22" s="28">
        <v>0.42777777777777781</v>
      </c>
      <c r="F22" s="33">
        <v>45203</v>
      </c>
      <c r="G22" s="65">
        <f t="shared" ca="1" si="2"/>
        <v>623.67999999999995</v>
      </c>
      <c r="H22" s="30">
        <v>23.4</v>
      </c>
      <c r="I22" s="39"/>
      <c r="J22" s="59" t="s">
        <v>47</v>
      </c>
      <c r="K22" s="15" t="str">
        <f t="shared" si="1"/>
        <v>HARB/23A/NB6S</v>
      </c>
    </row>
    <row r="23" spans="1:11" s="15" customFormat="1" ht="37.5" customHeight="1" thickBot="1">
      <c r="A23" s="57" t="str">
        <f t="shared" si="0"/>
        <v>HARB/23A/NB6S12</v>
      </c>
      <c r="B23" s="39" t="str">
        <f>'(01)'!B23</f>
        <v xml:space="preserve">lamppost outside 78 leicester road kibworth </v>
      </c>
      <c r="C23" s="28">
        <f>'(08)'!E23</f>
        <v>0.44930555555555557</v>
      </c>
      <c r="D23" s="33">
        <f>'(08)'!F23</f>
        <v>45177</v>
      </c>
      <c r="E23" s="28">
        <v>0.43472222222222223</v>
      </c>
      <c r="F23" s="33">
        <v>45203</v>
      </c>
      <c r="G23" s="65">
        <f t="shared" ca="1" si="2"/>
        <v>623.65</v>
      </c>
      <c r="H23" s="30">
        <v>36.4</v>
      </c>
      <c r="I23" s="39"/>
      <c r="J23" s="59" t="s">
        <v>49</v>
      </c>
      <c r="K23" s="15" t="str">
        <f t="shared" si="1"/>
        <v>HARB/23A/NB6S</v>
      </c>
    </row>
    <row r="24" spans="1:11" s="15" customFormat="1" ht="24" customHeight="1" thickBot="1">
      <c r="A24" s="57" t="str">
        <f t="shared" si="0"/>
        <v>HARB/23A/NB6S13</v>
      </c>
      <c r="B24" s="39" t="str">
        <f>'(01)'!B24</f>
        <v>24 Rugby Road Lutterworth</v>
      </c>
      <c r="C24" s="28">
        <f>'(08)'!E24</f>
        <v>0.58402777777777781</v>
      </c>
      <c r="D24" s="33">
        <f>'(08)'!F24</f>
        <v>45177</v>
      </c>
      <c r="E24" s="28">
        <v>0.56458333333333333</v>
      </c>
      <c r="F24" s="33">
        <v>45203</v>
      </c>
      <c r="G24" s="65">
        <f t="shared" ca="1" si="2"/>
        <v>623.53</v>
      </c>
      <c r="H24" s="30">
        <v>27.2</v>
      </c>
      <c r="I24" s="39"/>
      <c r="J24" s="59" t="s">
        <v>51</v>
      </c>
      <c r="K24" s="15" t="str">
        <f t="shared" si="1"/>
        <v>HARB/23A/NB6S</v>
      </c>
    </row>
    <row r="25" spans="1:11" s="15" customFormat="1" ht="24" customHeight="1" thickBot="1">
      <c r="A25" s="57" t="str">
        <f t="shared" si="0"/>
        <v>HARB/23A/NB6S14</v>
      </c>
      <c r="B25" s="39" t="str">
        <f>'(01)'!B25</f>
        <v>sign outside 64 Leicester Road Kibworth</v>
      </c>
      <c r="C25" s="28">
        <f>'(08)'!E25</f>
        <v>0.44722222222222219</v>
      </c>
      <c r="D25" s="33">
        <f>'(08)'!F25</f>
        <v>45177</v>
      </c>
      <c r="E25" s="28">
        <v>0.43333333333333335</v>
      </c>
      <c r="F25" s="33">
        <v>45203</v>
      </c>
      <c r="G25" s="65">
        <f t="shared" ca="1" si="2"/>
        <v>623.66999999999996</v>
      </c>
      <c r="H25" s="30">
        <v>52</v>
      </c>
      <c r="I25" s="39"/>
      <c r="J25" s="59" t="s">
        <v>53</v>
      </c>
      <c r="K25" s="15" t="str">
        <f t="shared" si="1"/>
        <v>HARB/23A/NB6S</v>
      </c>
    </row>
    <row r="26" spans="1:11" s="15" customFormat="1" ht="39" customHeight="1" thickBot="1">
      <c r="A26" s="57" t="str">
        <f t="shared" si="0"/>
        <v>HARB/23A/NB6S15</v>
      </c>
      <c r="B26" s="39" t="str">
        <f>'(01)'!B26</f>
        <v xml:space="preserve">signpost just north of 11 Leicester road Kibworth </v>
      </c>
      <c r="C26" s="28">
        <f>'(08)'!E26</f>
        <v>0.43958333333333338</v>
      </c>
      <c r="D26" s="33">
        <f>'(08)'!F26</f>
        <v>45177</v>
      </c>
      <c r="E26" s="28">
        <v>0.42638888888888887</v>
      </c>
      <c r="F26" s="33">
        <v>45203</v>
      </c>
      <c r="G26" s="65">
        <f t="shared" ca="1" si="2"/>
        <v>623.67999999999995</v>
      </c>
      <c r="H26" s="30">
        <v>36.9</v>
      </c>
      <c r="I26" s="39"/>
      <c r="J26" s="59" t="s">
        <v>55</v>
      </c>
      <c r="K26" s="15" t="str">
        <f t="shared" si="1"/>
        <v>HARB/23A/NB6S</v>
      </c>
    </row>
    <row r="27" spans="1:11" s="15" customFormat="1" ht="24" customHeight="1" thickBot="1">
      <c r="A27" s="57" t="str">
        <f t="shared" si="0"/>
        <v>HARB/23A/NB6S16</v>
      </c>
      <c r="B27" s="39" t="str">
        <f>'(01)'!B27</f>
        <v xml:space="preserve">pizza Express st marys road </v>
      </c>
      <c r="C27" s="28">
        <f>'(08)'!E27</f>
        <v>0.63750000000000007</v>
      </c>
      <c r="D27" s="33">
        <f>'(08)'!F27</f>
        <v>45177</v>
      </c>
      <c r="E27" s="28">
        <v>0.61944444444444446</v>
      </c>
      <c r="F27" s="33">
        <v>45203</v>
      </c>
      <c r="G27" s="65">
        <f t="shared" ca="1" si="2"/>
        <v>623.57000000000005</v>
      </c>
      <c r="H27" s="30">
        <v>24.3</v>
      </c>
      <c r="I27" s="39"/>
      <c r="J27" s="59" t="s">
        <v>57</v>
      </c>
      <c r="K27" s="15" t="str">
        <f t="shared" si="1"/>
        <v>HARB/23A/NB6S</v>
      </c>
    </row>
    <row r="28" spans="1:11" s="15" customFormat="1" ht="24" customHeight="1" thickBot="1">
      <c r="A28" s="57" t="str">
        <f t="shared" si="0"/>
        <v>HARB/23A/NB6S17</v>
      </c>
      <c r="B28" s="39" t="str">
        <f>'(01)'!B28</f>
        <v>Jazz Hair</v>
      </c>
      <c r="C28" s="28">
        <f>'(08)'!E28</f>
        <v>0.58680555555555558</v>
      </c>
      <c r="D28" s="33">
        <f>'(08)'!F28</f>
        <v>45177</v>
      </c>
      <c r="E28" s="28">
        <v>0.56736111111111109</v>
      </c>
      <c r="F28" s="33">
        <v>45203</v>
      </c>
      <c r="G28" s="65">
        <f t="shared" ca="1" si="2"/>
        <v>623.53</v>
      </c>
      <c r="H28" s="30">
        <v>33.5</v>
      </c>
      <c r="I28" s="39"/>
      <c r="J28" s="59" t="s">
        <v>59</v>
      </c>
      <c r="K28" s="15" t="str">
        <f t="shared" si="1"/>
        <v>HARB/23A/NB6S</v>
      </c>
    </row>
    <row r="29" spans="1:11" s="15" customFormat="1" ht="24" customHeight="1" thickBot="1">
      <c r="A29" s="60" t="str">
        <f t="shared" si="0"/>
        <v>HARB/23A/NB6S18</v>
      </c>
      <c r="B29" s="39" t="str">
        <f>'(01)'!B29</f>
        <v>Spencerdene main street theddingworth</v>
      </c>
      <c r="C29" s="28">
        <f>'(08)'!E29</f>
        <v>0.62152777777777779</v>
      </c>
      <c r="D29" s="33">
        <f>'(08)'!F29</f>
        <v>45177</v>
      </c>
      <c r="E29" s="41">
        <v>0.59722222222222221</v>
      </c>
      <c r="F29" s="33">
        <v>45203</v>
      </c>
      <c r="G29" s="65">
        <f t="shared" ca="1" si="2"/>
        <v>623.41999999999996</v>
      </c>
      <c r="H29" s="31">
        <v>19.899999999999999</v>
      </c>
      <c r="I29" s="39"/>
      <c r="J29" s="59" t="s">
        <v>61</v>
      </c>
      <c r="K29" s="15" t="str">
        <f t="shared" si="1"/>
        <v>HARB/23A/NB6S</v>
      </c>
    </row>
    <row r="30" spans="1:11" s="15" customFormat="1" ht="24" customHeight="1" thickTop="1" thickBot="1">
      <c r="A30" s="60" t="str">
        <f t="shared" si="0"/>
        <v>HARB/23A/NB6S19</v>
      </c>
      <c r="B30" s="39" t="str">
        <f>'(01)'!B30</f>
        <v xml:space="preserve">Alma House, Watling Street Claybrooke Parva </v>
      </c>
      <c r="C30" s="28">
        <f>'(08)'!E30</f>
        <v>0.5493055555555556</v>
      </c>
      <c r="D30" s="33">
        <f>'(08)'!F30</f>
        <v>45177</v>
      </c>
      <c r="E30" s="41">
        <v>0.52638888888888891</v>
      </c>
      <c r="F30" s="33">
        <v>45203</v>
      </c>
      <c r="G30" s="65">
        <f ca="1">IF(ISBLANK(E30),ROUND(((NOW())-($C30+$D30))*24,2),ROUND((($E30+F30)-($C30+$D30))*24,2))</f>
        <v>623.45000000000005</v>
      </c>
      <c r="H30" s="29">
        <v>21.6</v>
      </c>
      <c r="I30" s="39"/>
      <c r="J30" s="59" t="s">
        <v>63</v>
      </c>
      <c r="K30" s="15" t="str">
        <f t="shared" si="1"/>
        <v>HARB/23A/NB6S</v>
      </c>
    </row>
    <row r="31" spans="1:11" s="15" customFormat="1" ht="24" customHeight="1" thickBot="1">
      <c r="A31" s="60" t="str">
        <f t="shared" si="0"/>
        <v>HARB/23A/NB6S20</v>
      </c>
      <c r="B31" s="39" t="str">
        <f>'(01)'!B31</f>
        <v>sign post outside White House Farm Watling street</v>
      </c>
      <c r="C31" s="28">
        <f>'(08)'!E31</f>
        <v>0.55069444444444449</v>
      </c>
      <c r="D31" s="33">
        <f>'(08)'!F31</f>
        <v>45177</v>
      </c>
      <c r="E31" s="41">
        <v>0.52847222222222223</v>
      </c>
      <c r="F31" s="33">
        <v>45203</v>
      </c>
      <c r="G31" s="65">
        <f ca="1">IF(ISBLANK(E31),ROUND(((NOW())-($C31+$D31))*24,2),ROUND((($E31+F31)-($C31+$D31))*24,2))</f>
        <v>623.47</v>
      </c>
      <c r="H31" s="30">
        <v>19.100000000000001</v>
      </c>
      <c r="I31" s="39"/>
      <c r="J31" s="59" t="s">
        <v>65</v>
      </c>
      <c r="K31" s="15" t="str">
        <f t="shared" si="1"/>
        <v>HARB/23A/NB6S</v>
      </c>
    </row>
    <row r="32" spans="1:11" s="15" customFormat="1" ht="24" customHeight="1" thickBot="1">
      <c r="A32" s="60" t="str">
        <f t="shared" si="0"/>
        <v>HARB/23A/NB6S21</v>
      </c>
      <c r="B32" s="39" t="str">
        <f>'(01)'!B32</f>
        <v>coach and horse kibworth</v>
      </c>
      <c r="C32" s="28">
        <f>'(08)'!E32</f>
        <v>0.44375000000000003</v>
      </c>
      <c r="D32" s="33">
        <f>'(08)'!F32</f>
        <v>45177</v>
      </c>
      <c r="E32" s="41">
        <v>0.4284722222222222</v>
      </c>
      <c r="F32" s="33">
        <v>45203</v>
      </c>
      <c r="G32" s="65">
        <f t="shared" ref="G32:G45" ca="1" si="3">IF(ISBLANK(E32),ROUND(((NOW())-($C32+$D32))*24,2),ROUND((($E32+F32)-($C32+$D32))*24,2))</f>
        <v>623.63</v>
      </c>
      <c r="H32" s="30">
        <v>15.1</v>
      </c>
      <c r="I32" s="39"/>
      <c r="J32" s="59" t="s">
        <v>67</v>
      </c>
      <c r="K32" s="15" t="str">
        <f t="shared" si="1"/>
        <v>HARB/23A/NB6S</v>
      </c>
    </row>
    <row r="33" spans="1:11" s="15" customFormat="1" ht="24" customHeight="1" thickBot="1">
      <c r="A33" s="60" t="str">
        <f t="shared" si="0"/>
        <v>HARB/23A/NB6S22</v>
      </c>
      <c r="B33" s="39" t="str">
        <f>'(01)'!B33</f>
        <v>lamppost 29 church road kibworth</v>
      </c>
      <c r="C33" s="28">
        <f>'(08)'!E33</f>
        <v>0.44236111111111115</v>
      </c>
      <c r="D33" s="33">
        <f>'(08)'!F33</f>
        <v>45177</v>
      </c>
      <c r="E33" s="41">
        <v>0.4291666666666667</v>
      </c>
      <c r="F33" s="33">
        <v>45203</v>
      </c>
      <c r="G33" s="65">
        <f t="shared" ca="1" si="3"/>
        <v>623.67999999999995</v>
      </c>
      <c r="H33" s="30">
        <v>15.7</v>
      </c>
      <c r="I33" s="46"/>
      <c r="J33" s="59" t="s">
        <v>69</v>
      </c>
      <c r="K33" s="15" t="str">
        <f t="shared" si="1"/>
        <v>HARB/23A/NB6S</v>
      </c>
    </row>
    <row r="34" spans="1:11" s="15" customFormat="1" ht="24" customHeight="1" thickBot="1">
      <c r="A34" s="60" t="str">
        <f t="shared" si="0"/>
        <v>HARB/23A/NB6S23</v>
      </c>
      <c r="B34" s="39" t="str">
        <f>'(01)'!B34</f>
        <v>106 main street kibworth</v>
      </c>
      <c r="C34" s="28">
        <f>'(08)'!E34</f>
        <v>0.45069444444444445</v>
      </c>
      <c r="D34" s="33">
        <f>'(08)'!F34</f>
        <v>45177</v>
      </c>
      <c r="E34" s="41">
        <v>0.43611111111111112</v>
      </c>
      <c r="F34" s="33">
        <v>45203</v>
      </c>
      <c r="G34" s="65">
        <f t="shared" ca="1" si="3"/>
        <v>623.65</v>
      </c>
      <c r="H34" s="30">
        <v>20.399999999999999</v>
      </c>
      <c r="I34" s="46"/>
      <c r="J34" s="59" t="s">
        <v>71</v>
      </c>
      <c r="K34" s="15" t="str">
        <f t="shared" si="1"/>
        <v>HARB/23A/NB6S</v>
      </c>
    </row>
    <row r="35" spans="1:11" s="15" customFormat="1" ht="24" customHeight="1" thickBot="1">
      <c r="A35" s="60" t="str">
        <f>TEXT(K35&amp;(J35-23),0)</f>
        <v>HARB/23A/NB6S1</v>
      </c>
      <c r="B35" s="39" t="str">
        <f>'(01)'!B35</f>
        <v>lampost outside 52 Leicester Road</v>
      </c>
      <c r="C35" s="28">
        <f>'(08)'!E35</f>
        <v>0.43333333333333335</v>
      </c>
      <c r="D35" s="33">
        <f>'(08)'!F35</f>
        <v>45177</v>
      </c>
      <c r="E35" s="41">
        <v>0.42083333333333334</v>
      </c>
      <c r="F35" s="33">
        <v>45203</v>
      </c>
      <c r="G35" s="65">
        <f t="shared" ca="1" si="3"/>
        <v>623.70000000000005</v>
      </c>
      <c r="H35" s="30">
        <v>18.3</v>
      </c>
      <c r="I35" s="46"/>
      <c r="J35" s="59" t="s">
        <v>73</v>
      </c>
      <c r="K35" s="15" t="str">
        <f t="shared" si="1"/>
        <v>HARB/23A/NB6S</v>
      </c>
    </row>
    <row r="36" spans="1:11" s="15" customFormat="1" ht="39.75" customHeight="1" thickBot="1">
      <c r="A36" s="60" t="str">
        <f>TEXT(K36&amp;(J36-23),0)</f>
        <v>HARB/23A/NB6S2</v>
      </c>
      <c r="B36" s="39" t="str">
        <f>'(01)'!B36</f>
        <v xml:space="preserve">road sign on leicester road, rear of 9 Milestone Close </v>
      </c>
      <c r="C36" s="28">
        <f>'(08)'!E36</f>
        <v>0.43402777777777773</v>
      </c>
      <c r="D36" s="33">
        <f>'(08)'!F36</f>
        <v>45177</v>
      </c>
      <c r="E36" s="41">
        <v>0.42152777777777778</v>
      </c>
      <c r="F36" s="33">
        <v>45203</v>
      </c>
      <c r="G36" s="65">
        <f t="shared" ca="1" si="3"/>
        <v>623.70000000000005</v>
      </c>
      <c r="H36" s="30">
        <v>17.600000000000001</v>
      </c>
      <c r="I36" s="46"/>
      <c r="J36" s="59" t="s">
        <v>75</v>
      </c>
      <c r="K36" s="15" t="str">
        <f t="shared" si="1"/>
        <v>HARB/23A/NB6S</v>
      </c>
    </row>
    <row r="37" spans="1:11" s="15" customFormat="1" ht="33" customHeight="1" thickBot="1">
      <c r="A37" s="60" t="str">
        <f>TEXT(K37&amp;(J37-25),0)</f>
        <v>HARB/23A/NB6S1</v>
      </c>
      <c r="B37" s="39" t="str">
        <f>'(01)'!B37</f>
        <v>3 dunton road BA</v>
      </c>
      <c r="C37" s="28">
        <f>'(08)'!E37</f>
        <v>0.53194444444444444</v>
      </c>
      <c r="D37" s="33">
        <f>'(08)'!F37</f>
        <v>45177</v>
      </c>
      <c r="E37" s="41">
        <v>0.51180555555555551</v>
      </c>
      <c r="F37" s="33">
        <v>45203</v>
      </c>
      <c r="G37" s="65">
        <f t="shared" ca="1" si="3"/>
        <v>623.52</v>
      </c>
      <c r="H37" s="30">
        <v>18.600000000000001</v>
      </c>
      <c r="I37" s="46"/>
      <c r="J37" s="59" t="s">
        <v>77</v>
      </c>
      <c r="K37" s="15" t="str">
        <f t="shared" si="1"/>
        <v>HARB/23A/NB6S</v>
      </c>
    </row>
    <row r="38" spans="1:11" s="15" customFormat="1" ht="33" customHeight="1" thickBot="1">
      <c r="A38" s="60" t="str">
        <f t="shared" ref="A38:A42" si="4">TEXT(K38&amp;(J38-25),0)</f>
        <v>HARB/23A/NB6S2</v>
      </c>
      <c r="B38" s="39" t="str">
        <f>'(01)'!B38</f>
        <v>16 Main Street, BA (on wooden pole outside the shop)</v>
      </c>
      <c r="C38" s="28">
        <f>'(08)'!E38</f>
        <v>0.53888888888888886</v>
      </c>
      <c r="D38" s="33">
        <f>'(08)'!F38</f>
        <v>45177</v>
      </c>
      <c r="E38" s="41">
        <v>0.51597222222222217</v>
      </c>
      <c r="F38" s="33">
        <v>45203</v>
      </c>
      <c r="G38" s="65">
        <f t="shared" ca="1" si="3"/>
        <v>623.45000000000005</v>
      </c>
      <c r="H38" s="31">
        <v>15</v>
      </c>
      <c r="I38" s="46"/>
      <c r="J38" s="59" t="s">
        <v>79</v>
      </c>
      <c r="K38" s="15" t="str">
        <f t="shared" si="1"/>
        <v>HARB/23A/NB6S</v>
      </c>
    </row>
    <row r="39" spans="1:11" s="15" customFormat="1" ht="33" customHeight="1" thickTop="1" thickBot="1">
      <c r="A39" s="60" t="str">
        <f t="shared" si="4"/>
        <v>HARB/23A/NB6S3</v>
      </c>
      <c r="B39" s="39" t="str">
        <f>'(01)'!B39</f>
        <v>lampost est of 5 Lutterworth road Walcote</v>
      </c>
      <c r="C39" s="28">
        <f>'(08)'!E39</f>
        <v>0.61111111111111105</v>
      </c>
      <c r="D39" s="33">
        <f>'(08)'!F39</f>
        <v>45177</v>
      </c>
      <c r="E39" s="41">
        <v>0.58611111111111114</v>
      </c>
      <c r="F39" s="33">
        <v>45203</v>
      </c>
      <c r="G39" s="65">
        <f t="shared" ca="1" si="3"/>
        <v>623.4</v>
      </c>
      <c r="H39" s="29">
        <v>16.7</v>
      </c>
      <c r="I39" s="46"/>
      <c r="J39" s="59" t="s">
        <v>81</v>
      </c>
      <c r="K39" s="15" t="str">
        <f t="shared" si="1"/>
        <v>HARB/23A/NB6S</v>
      </c>
    </row>
    <row r="40" spans="1:11" s="15" customFormat="1" ht="33" customHeight="1" thickBot="1">
      <c r="A40" s="60" t="str">
        <f t="shared" si="4"/>
        <v>HARB/23A/NB6S4</v>
      </c>
      <c r="B40" s="39" t="str">
        <f>'(01)'!B40</f>
        <v>sw junction welland park road and northamton road MH</v>
      </c>
      <c r="C40" s="28">
        <f>'(08)'!E40</f>
        <v>0.64374999999999993</v>
      </c>
      <c r="D40" s="33">
        <f>'(08)'!F40</f>
        <v>45177</v>
      </c>
      <c r="E40" s="41">
        <v>0.625</v>
      </c>
      <c r="F40" s="33">
        <v>45203</v>
      </c>
      <c r="G40" s="65">
        <f t="shared" ca="1" si="3"/>
        <v>623.54999999999995</v>
      </c>
      <c r="H40" s="30">
        <v>31.4</v>
      </c>
      <c r="I40" s="46"/>
      <c r="J40" s="59" t="s">
        <v>83</v>
      </c>
      <c r="K40" s="15" t="str">
        <f t="shared" si="1"/>
        <v>HARB/23A/NB6S</v>
      </c>
    </row>
    <row r="41" spans="1:11" s="15" customFormat="1" ht="33" customHeight="1" thickBot="1">
      <c r="A41" s="60" t="str">
        <f t="shared" si="4"/>
        <v>HARB/23A/NB6S5</v>
      </c>
      <c r="B41" s="39" t="str">
        <f>'(01)'!B41</f>
        <v>53 northamton road MH</v>
      </c>
      <c r="C41" s="28">
        <f>'(08)'!E41</f>
        <v>0.64236111111111105</v>
      </c>
      <c r="D41" s="33">
        <f>'(08)'!F41</f>
        <v>45177</v>
      </c>
      <c r="E41" s="41">
        <v>0.62430555555555556</v>
      </c>
      <c r="F41" s="33">
        <v>45203</v>
      </c>
      <c r="G41" s="65">
        <f t="shared" ca="1" si="3"/>
        <v>623.57000000000005</v>
      </c>
      <c r="H41" s="30">
        <v>24.8</v>
      </c>
      <c r="I41" s="46"/>
      <c r="J41" s="59" t="s">
        <v>85</v>
      </c>
      <c r="K41" s="15" t="str">
        <f t="shared" si="1"/>
        <v>HARB/23A/NB6S</v>
      </c>
    </row>
    <row r="42" spans="1:11" s="15" customFormat="1" ht="33" customHeight="1" thickBot="1">
      <c r="A42" s="60" t="str">
        <f t="shared" si="4"/>
        <v>HARB/23A/NB6S6</v>
      </c>
      <c r="B42" s="39" t="str">
        <f>'(01)'!B42</f>
        <v>7 leicester road MH</v>
      </c>
      <c r="C42" s="28">
        <f>'(08)'!E42</f>
        <v>0.65</v>
      </c>
      <c r="D42" s="33">
        <f>'(08)'!F42</f>
        <v>45177</v>
      </c>
      <c r="E42" s="41">
        <v>0.63124999999999998</v>
      </c>
      <c r="F42" s="33">
        <v>45203</v>
      </c>
      <c r="G42" s="65">
        <f t="shared" ca="1" si="3"/>
        <v>623.54999999999995</v>
      </c>
      <c r="H42" s="30">
        <v>24.3</v>
      </c>
      <c r="I42" s="46"/>
      <c r="J42" s="59" t="s">
        <v>87</v>
      </c>
      <c r="K42" s="15" t="str">
        <f t="shared" si="1"/>
        <v>HARB/23A/NB6S</v>
      </c>
    </row>
    <row r="43" spans="1:11" s="15" customFormat="1" ht="33" customHeight="1" thickBot="1">
      <c r="A43" s="60" t="str">
        <f>TEXT(K43&amp;(J43-31),0)</f>
        <v>HARB/23A/NB6S1</v>
      </c>
      <c r="B43" s="39" t="str">
        <f>'(01)'!B43</f>
        <v>lamppost outside 12 Springfield Street MH</v>
      </c>
      <c r="C43" s="28">
        <f>'(08)'!E43</f>
        <v>0.64097222222222217</v>
      </c>
      <c r="D43" s="33">
        <f>'(08)'!F43</f>
        <v>45177</v>
      </c>
      <c r="E43" s="41">
        <v>0.62291666666666667</v>
      </c>
      <c r="F43" s="33">
        <v>45203</v>
      </c>
      <c r="G43" s="65">
        <f t="shared" ca="1" si="3"/>
        <v>623.57000000000005</v>
      </c>
      <c r="H43" s="30">
        <v>26.2</v>
      </c>
      <c r="I43" s="46"/>
      <c r="J43" s="59" t="s">
        <v>89</v>
      </c>
      <c r="K43" s="15" t="str">
        <f t="shared" si="1"/>
        <v>HARB/23A/NB6S</v>
      </c>
    </row>
    <row r="44" spans="1:11" s="15" customFormat="1" ht="24" customHeight="1" thickBot="1">
      <c r="A44" s="60" t="str">
        <f t="shared" ref="A44:A45" si="5">TEXT(K44&amp;J44,0)</f>
        <v>HARB/23A/NB6S33</v>
      </c>
      <c r="B44" s="39" t="str">
        <f>'(03)'!B44</f>
        <v xml:space="preserve">lamppost carpark adj Fleckney Fish bar, High street </v>
      </c>
      <c r="C44" s="28">
        <f>'(08)'!E44</f>
        <v>0.48541666666666666</v>
      </c>
      <c r="D44" s="33">
        <f>'(08)'!F44</f>
        <v>45177</v>
      </c>
      <c r="E44" s="41">
        <v>0.46388888888888885</v>
      </c>
      <c r="F44" s="33">
        <v>45203</v>
      </c>
      <c r="G44" s="65">
        <f t="shared" ca="1" si="3"/>
        <v>623.48</v>
      </c>
      <c r="H44" s="30">
        <v>15.6</v>
      </c>
      <c r="I44" s="46"/>
      <c r="J44" s="59" t="s">
        <v>91</v>
      </c>
      <c r="K44" s="15" t="str">
        <f t="shared" si="1"/>
        <v>HARB/23A/NB6S</v>
      </c>
    </row>
    <row r="45" spans="1:11" s="15" customFormat="1" ht="24" customHeight="1" thickBot="1">
      <c r="A45" s="60" t="str">
        <f t="shared" si="5"/>
        <v>HARB/23A/NB6S34</v>
      </c>
      <c r="B45" s="39" t="str">
        <f>'(03)'!B45</f>
        <v>lamppost outside thurnby memorial hall, main street, bushby</v>
      </c>
      <c r="C45" s="28">
        <f>'(08)'!E45</f>
        <v>0.50208333333333333</v>
      </c>
      <c r="D45" s="33">
        <f>'(08)'!F45</f>
        <v>45177</v>
      </c>
      <c r="E45" s="41">
        <v>0.48333333333333334</v>
      </c>
      <c r="F45" s="33">
        <v>45203</v>
      </c>
      <c r="G45" s="65">
        <f t="shared" ca="1" si="3"/>
        <v>623.54999999999995</v>
      </c>
      <c r="H45" s="30">
        <v>11.3</v>
      </c>
      <c r="I45" s="53" t="s">
        <v>109</v>
      </c>
      <c r="J45" s="59" t="s">
        <v>93</v>
      </c>
      <c r="K45" s="15" t="str">
        <f t="shared" si="1"/>
        <v>HARB/23A/NB6S</v>
      </c>
    </row>
    <row r="46" spans="1:11" s="15" customFormat="1" ht="33" customHeight="1">
      <c r="A46" s="35"/>
      <c r="B46" s="35"/>
      <c r="C46" s="70"/>
      <c r="D46" s="71"/>
      <c r="E46" s="70"/>
      <c r="F46" s="71"/>
      <c r="G46" s="34"/>
      <c r="H46" s="35"/>
      <c r="I46" s="35"/>
    </row>
    <row r="47" spans="1:11" s="15" customFormat="1" ht="21" customHeight="1">
      <c r="A47" s="19"/>
      <c r="B47" s="19"/>
      <c r="C47" s="19"/>
      <c r="D47" s="19"/>
      <c r="E47" s="19"/>
      <c r="F47" s="19"/>
      <c r="G47" s="19"/>
      <c r="H47" s="35"/>
      <c r="I47" s="35"/>
    </row>
    <row r="48" spans="1:11" s="15" customFormat="1" ht="15" customHeight="1">
      <c r="A48" s="19"/>
      <c r="B48" s="19"/>
      <c r="C48" s="19"/>
      <c r="D48" s="19"/>
      <c r="E48" s="19"/>
      <c r="F48" s="19"/>
      <c r="G48" s="19"/>
      <c r="H48" s="35"/>
      <c r="I48" s="35"/>
    </row>
    <row r="49" spans="1:11" s="15" customFormat="1" ht="15" customHeight="1">
      <c r="A49" s="19"/>
      <c r="B49" s="144" t="str">
        <f>'(04)'!$B$48</f>
        <v>Diffusion Tube Laboratory
SOCOTEC
12 Moorbrook
Southmead Industrial Park
Didcot
Oxon
OX11 7HP</v>
      </c>
      <c r="C49" s="144"/>
      <c r="D49" s="144"/>
      <c r="E49" s="144"/>
      <c r="F49" s="19"/>
      <c r="G49" s="19"/>
      <c r="H49" s="35"/>
      <c r="I49" s="35"/>
    </row>
    <row r="50" spans="1:11" s="15" customFormat="1" ht="76.5" customHeight="1">
      <c r="A50" s="61"/>
      <c r="B50" s="144"/>
      <c r="C50" s="144"/>
      <c r="D50" s="144"/>
      <c r="E50" s="144"/>
      <c r="F50" s="61"/>
      <c r="G50" s="61"/>
      <c r="H50" s="35"/>
      <c r="I50" s="35"/>
    </row>
    <row r="51" spans="1:11" s="15" customFormat="1" ht="15" customHeight="1">
      <c r="A51" s="18"/>
      <c r="B51" s="144"/>
      <c r="C51" s="144"/>
      <c r="D51" s="144"/>
      <c r="E51" s="144"/>
      <c r="F51" s="62"/>
      <c r="G51" s="62"/>
      <c r="H51" s="35"/>
      <c r="I51" s="35"/>
    </row>
    <row r="52" spans="1:11" s="15" customFormat="1" ht="15" customHeight="1">
      <c r="A52" s="54"/>
      <c r="B52" s="144"/>
      <c r="C52" s="144"/>
      <c r="D52" s="144"/>
      <c r="E52" s="144"/>
      <c r="F52" s="62"/>
      <c r="G52" s="62"/>
      <c r="H52" s="35"/>
      <c r="I52" s="35"/>
    </row>
    <row r="53" spans="1:11" s="15" customFormat="1" ht="15" customHeight="1">
      <c r="B53" s="144"/>
      <c r="C53" s="144"/>
      <c r="D53" s="144"/>
      <c r="E53" s="144"/>
      <c r="H53" s="35"/>
      <c r="I53" s="35"/>
    </row>
    <row r="54" spans="1:11" s="15" customFormat="1" ht="15" customHeight="1">
      <c r="B54" s="144"/>
      <c r="C54" s="144"/>
      <c r="D54" s="144"/>
      <c r="E54" s="144"/>
      <c r="H54" s="35"/>
      <c r="I54" s="35"/>
      <c r="K54" s="16"/>
    </row>
    <row r="55" spans="1:11" s="16" customFormat="1" ht="30.75" customHeight="1">
      <c r="A55" s="17"/>
      <c r="B55" s="144"/>
      <c r="C55" s="144"/>
      <c r="D55" s="144"/>
      <c r="E55" s="144"/>
      <c r="F55" s="17"/>
      <c r="G55" s="17"/>
      <c r="H55" s="35"/>
      <c r="I55" s="35"/>
    </row>
    <row r="56" spans="1:11" s="16" customFormat="1" ht="30.75" customHeight="1">
      <c r="A56" s="17"/>
      <c r="B56" s="144"/>
      <c r="C56" s="144"/>
      <c r="D56" s="144"/>
      <c r="E56" s="144"/>
      <c r="F56" s="17"/>
      <c r="G56" s="17"/>
      <c r="H56" s="35"/>
      <c r="I56" s="54"/>
      <c r="K56" s="17"/>
    </row>
    <row r="57" spans="1:11" s="17" customFormat="1" ht="30.75" customHeight="1">
      <c r="B57" s="144"/>
      <c r="C57" s="144"/>
      <c r="D57" s="144"/>
      <c r="E57" s="144"/>
      <c r="H57" s="54"/>
      <c r="I57" s="54"/>
    </row>
    <row r="58" spans="1:11" s="17" customFormat="1" ht="30.75" customHeight="1">
      <c r="H58" s="54"/>
      <c r="I58" s="54"/>
      <c r="K58" s="14"/>
    </row>
    <row r="59" spans="1:11" ht="23.25" customHeight="1">
      <c r="A59" s="17"/>
      <c r="B59" s="17"/>
      <c r="C59" s="17"/>
      <c r="D59" s="17"/>
      <c r="E59" s="17"/>
      <c r="F59" s="17"/>
      <c r="G59" s="17"/>
      <c r="H59" s="54"/>
      <c r="I59" s="54"/>
    </row>
    <row r="60" spans="1:11" ht="23.25">
      <c r="A60" s="17"/>
      <c r="B60" s="17"/>
      <c r="C60" s="17"/>
      <c r="D60" s="17"/>
      <c r="E60" s="17"/>
      <c r="F60" s="17"/>
      <c r="G60" s="17"/>
      <c r="H60" s="54"/>
      <c r="I60" s="54"/>
    </row>
    <row r="61" spans="1:11" hidden="1">
      <c r="A61" s="15"/>
      <c r="B61" s="15"/>
      <c r="C61" s="15"/>
      <c r="D61" s="15"/>
      <c r="E61" s="15"/>
      <c r="F61" s="15"/>
      <c r="G61" s="15"/>
      <c r="H61" s="54"/>
      <c r="I61" s="54"/>
    </row>
    <row r="62" spans="1:11" hidden="1">
      <c r="A62" s="15"/>
      <c r="B62" s="15"/>
      <c r="C62" s="15"/>
      <c r="D62" s="15"/>
      <c r="E62" s="15"/>
      <c r="F62" s="15"/>
      <c r="G62" s="15"/>
      <c r="H62" s="54"/>
      <c r="I62" s="54"/>
    </row>
    <row r="63" spans="1:11" hidden="1">
      <c r="A63" s="15"/>
      <c r="B63" s="15"/>
      <c r="C63" s="15"/>
      <c r="D63" s="15"/>
      <c r="E63" s="15"/>
      <c r="F63" s="15"/>
      <c r="G63" s="15"/>
      <c r="H63" s="54"/>
      <c r="I63" s="54"/>
    </row>
    <row r="64" spans="1:11" hidden="1">
      <c r="A64" s="15"/>
      <c r="B64" s="15"/>
      <c r="C64" s="15"/>
      <c r="D64" s="15"/>
      <c r="E64" s="15"/>
      <c r="F64" s="15"/>
      <c r="G64" s="15"/>
      <c r="H64" s="54"/>
      <c r="I64" s="54"/>
    </row>
    <row r="65" spans="1:9" hidden="1">
      <c r="A65" s="15"/>
      <c r="B65" s="15"/>
      <c r="C65" s="15"/>
      <c r="D65" s="15"/>
      <c r="E65" s="15"/>
      <c r="F65" s="15"/>
      <c r="G65" s="15"/>
      <c r="H65" s="54"/>
      <c r="I65" s="14"/>
    </row>
    <row r="66" spans="1:9" hidden="1">
      <c r="H66" s="14"/>
      <c r="I66" s="14"/>
    </row>
    <row r="67" spans="1:9" hidden="1">
      <c r="H67" s="14"/>
      <c r="I67" s="14"/>
    </row>
    <row r="68" spans="1:9" hidden="1">
      <c r="H68" s="14"/>
      <c r="I68" s="14"/>
    </row>
    <row r="69" spans="1:9" hidden="1">
      <c r="H69" s="14"/>
      <c r="I69" s="14"/>
    </row>
    <row r="70" spans="1:9" hidden="1">
      <c r="H70" s="14"/>
      <c r="I70" s="14"/>
    </row>
    <row r="71" spans="1:9" hidden="1">
      <c r="H71" s="14"/>
      <c r="I71" s="14"/>
    </row>
    <row r="72" spans="1:9" hidden="1">
      <c r="H72" s="14"/>
      <c r="I72" s="14"/>
    </row>
    <row r="73" spans="1:9" hidden="1">
      <c r="H73" s="14"/>
      <c r="I73" s="14"/>
    </row>
    <row r="74" spans="1:9" hidden="1">
      <c r="H74" s="14"/>
      <c r="I74" s="14"/>
    </row>
    <row r="75" spans="1:9" hidden="1">
      <c r="H75" s="14"/>
      <c r="I75" s="14"/>
    </row>
    <row r="76" spans="1:9" hidden="1">
      <c r="H76" s="14"/>
      <c r="I76" s="14"/>
    </row>
    <row r="77" spans="1:9" hidden="1">
      <c r="H77" s="14"/>
      <c r="I77" s="14"/>
    </row>
    <row r="78" spans="1:9" hidden="1">
      <c r="H78" s="14"/>
      <c r="I78" s="14"/>
    </row>
    <row r="79" spans="1:9" hidden="1">
      <c r="H79" s="14"/>
      <c r="I79" s="14"/>
    </row>
    <row r="80" spans="1:9" hidden="1">
      <c r="H80" s="14"/>
      <c r="I80" s="14"/>
    </row>
    <row r="81" spans="8:9" hidden="1">
      <c r="H81" s="14"/>
      <c r="I81" s="14"/>
    </row>
    <row r="82" spans="8:9" hidden="1">
      <c r="H82" s="14"/>
      <c r="I82" s="14"/>
    </row>
    <row r="83" spans="8:9" hidden="1">
      <c r="H83" s="14"/>
      <c r="I83" s="14"/>
    </row>
    <row r="84" spans="8:9" hidden="1">
      <c r="H84" s="14"/>
      <c r="I84" s="14"/>
    </row>
    <row r="85" spans="8:9" hidden="1">
      <c r="H85" s="14"/>
      <c r="I85" s="14"/>
    </row>
    <row r="86" spans="8:9" hidden="1">
      <c r="H86" s="14"/>
      <c r="I86" s="14"/>
    </row>
    <row r="87" spans="8:9" hidden="1">
      <c r="H87" s="14"/>
      <c r="I87" s="14"/>
    </row>
    <row r="88" spans="8:9" hidden="1">
      <c r="H88" s="14"/>
      <c r="I88" s="14"/>
    </row>
    <row r="89" spans="8:9" ht="15" customHeight="1">
      <c r="H89" s="14"/>
      <c r="I89" s="54"/>
    </row>
    <row r="90" spans="8:9" ht="15" customHeight="1">
      <c r="H90" s="54"/>
      <c r="I90" s="54"/>
    </row>
  </sheetData>
  <mergeCells count="25"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I9:I11"/>
    <mergeCell ref="B49:E57"/>
    <mergeCell ref="A7:B7"/>
    <mergeCell ref="C7:D7"/>
    <mergeCell ref="E7:F7"/>
    <mergeCell ref="D8:E8"/>
    <mergeCell ref="A9:A11"/>
    <mergeCell ref="B9:B11"/>
    <mergeCell ref="C9:F9"/>
    <mergeCell ref="G9:G11"/>
    <mergeCell ref="H9:H10"/>
    <mergeCell ref="C10:D10"/>
    <mergeCell ref="E10:F10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1" orientation="portrait" r:id="rId1"/>
  <headerFooter alignWithMargins="0"/>
  <rowBreaks count="1" manualBreakCount="1">
    <brk id="4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d94ed7-383d-4464-93e6-664aa02e2795" xsi:nil="true"/>
    <lcf76f155ced4ddcb4097134ff3c332f xmlns="ca257900-f889-4d1b-9671-1fc1973bcf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EC06C435BB94D8CBD90F1E36BEB73" ma:contentTypeVersion="15" ma:contentTypeDescription="Create a new document." ma:contentTypeScope="" ma:versionID="64fadf929247791ae42e93483543e879">
  <xsd:schema xmlns:xsd="http://www.w3.org/2001/XMLSchema" xmlns:xs="http://www.w3.org/2001/XMLSchema" xmlns:p="http://schemas.microsoft.com/office/2006/metadata/properties" xmlns:ns2="ca257900-f889-4d1b-9671-1fc1973bcf80" xmlns:ns3="05d94ed7-383d-4464-93e6-664aa02e2795" targetNamespace="http://schemas.microsoft.com/office/2006/metadata/properties" ma:root="true" ma:fieldsID="9d27a66e02ed35b6338f1ce357acde4d" ns2:_="" ns3:_="">
    <xsd:import namespace="ca257900-f889-4d1b-9671-1fc1973bcf80"/>
    <xsd:import namespace="05d94ed7-383d-4464-93e6-664aa02e2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57900-f889-4d1b-9671-1fc1973bcf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94ed7-383d-4464-93e6-664aa02e27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2727ab1-5191-4761-90a8-b1e0b532c475}" ma:internalName="TaxCatchAll" ma:showField="CatchAllData" ma:web="05d94ed7-383d-4464-93e6-664aa02e2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1656AC-6E18-47E6-B2F5-BE0C7FA79460}">
  <ds:schemaRefs>
    <ds:schemaRef ds:uri="http://schemas.microsoft.com/office/2006/metadata/properties"/>
    <ds:schemaRef ds:uri="http://schemas.microsoft.com/office/infopath/2007/PartnerControls"/>
    <ds:schemaRef ds:uri="05d94ed7-383d-4464-93e6-664aa02e2795"/>
    <ds:schemaRef ds:uri="ca257900-f889-4d1b-9671-1fc1973bcf80"/>
  </ds:schemaRefs>
</ds:datastoreItem>
</file>

<file path=customXml/itemProps2.xml><?xml version="1.0" encoding="utf-8"?>
<ds:datastoreItem xmlns:ds="http://schemas.openxmlformats.org/officeDocument/2006/customXml" ds:itemID="{0EB96C12-53B3-4AEE-9D7A-15C05798A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57900-f889-4d1b-9671-1fc1973bcf80"/>
    <ds:schemaRef ds:uri="05d94ed7-383d-4464-93e6-664aa02e2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2DAF4-48C3-4E92-8337-067EEF4628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'(03)'!Print_Area</vt:lpstr>
      <vt:lpstr>'(04)'!Print_Area</vt:lpstr>
      <vt:lpstr>'(05)'!Print_Area</vt:lpstr>
      <vt:lpstr>'(06)'!Print_Area</vt:lpstr>
      <vt:lpstr>'(07)'!Print_Area</vt:lpstr>
      <vt:lpstr>'(08)'!Print_Area</vt:lpstr>
      <vt:lpstr>'(09)'!Print_Area</vt:lpstr>
      <vt:lpstr>'(10)'!Print_Area</vt:lpstr>
      <vt:lpstr>'(11)'!Print_Area</vt:lpstr>
      <vt:lpstr>'(12)'!Print_Area</vt:lpstr>
    </vt:vector>
  </TitlesOfParts>
  <Manager/>
  <Company>Harborough District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HDC User</dc:creator>
  <cp:keywords/>
  <dc:description/>
  <cp:lastModifiedBy>Gareth Rees</cp:lastModifiedBy>
  <cp:revision/>
  <dcterms:created xsi:type="dcterms:W3CDTF">2006-05-03T14:29:16Z</dcterms:created>
  <dcterms:modified xsi:type="dcterms:W3CDTF">2024-05-10T15:02:46Z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0x01010088EEC06C435BB94D8CBD90F1E36BEB73</vt:lpwstr>
  </property>
  <property fmtid="{D5CDD505-2E9C-101B-9397-08002B2CF9AE}" pid="3" name="MediaServiceImageTags">
    <vt:lpwstr/>
  </property>
</Properties>
</file>